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ções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Comparativo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0.0%"/>
  </numFmts>
  <fonts count="13">
    <font>
      <name val="Calibri"/>
      <family val="2"/>
      <color theme="1"/>
      <sz val="11"/>
      <scheme val="minor"/>
    </font>
    <font>
      <b val="1"/>
      <color rgb="001A56A5"/>
      <sz val="16"/>
    </font>
    <font>
      <color rgb="006B7A88"/>
      <sz val="10"/>
    </font>
    <font>
      <color rgb="003A4D66"/>
      <sz val="10"/>
    </font>
    <font>
      <b val="1"/>
      <color rgb="000E2540"/>
      <sz val="11"/>
    </font>
    <font>
      <b val="1"/>
      <color rgb="00FFFFFF"/>
      <sz val="14"/>
    </font>
    <font>
      <sz val="10"/>
    </font>
    <font>
      <b val="1"/>
      <color rgb="00FFFFFF"/>
    </font>
    <font>
      <b val="1"/>
    </font>
    <font>
      <i val="1"/>
      <sz val="10"/>
    </font>
    <font>
      <b val="1"/>
      <color rgb="006B7A88"/>
      <sz val="10"/>
    </font>
    <font>
      <b val="1"/>
      <color rgb="000C8A67"/>
      <sz val="15"/>
    </font>
    <font>
      <b val="1"/>
      <color rgb="001A56A5"/>
      <sz val="15"/>
    </font>
  </fonts>
  <fills count="6">
    <fill>
      <patternFill/>
    </fill>
    <fill>
      <patternFill patternType="gray125"/>
    </fill>
    <fill>
      <patternFill patternType="solid">
        <fgColor rgb="000E2540"/>
      </patternFill>
    </fill>
    <fill>
      <patternFill patternType="solid">
        <fgColor rgb="00FFF4D6"/>
      </patternFill>
    </fill>
    <fill>
      <patternFill patternType="solid">
        <fgColor rgb="001A56A5"/>
      </patternFill>
    </fill>
    <fill>
      <patternFill patternType="solid">
        <fgColor rgb="00E6F5F0"/>
      </patternFill>
    </fill>
  </fills>
  <borders count="2">
    <border>
      <left/>
      <right/>
      <top/>
      <bottom/>
      <diagonal/>
    </border>
    <border>
      <left style="thin">
        <color rgb="00D5DCE4"/>
      </left>
      <right style="thin">
        <color rgb="00D5DCE4"/>
      </right>
      <top style="thin">
        <color rgb="00D5DCE4"/>
      </top>
      <bottom style="thin">
        <color rgb="00D5DCE4"/>
      </bottom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/>
    </xf>
    <xf numFmtId="0" fontId="5" fillId="2" borderId="0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center" vertical="center" wrapText="1"/>
    </xf>
    <xf numFmtId="0" fontId="0" fillId="0" borderId="1" pivotButton="0" quotePrefix="0" xfId="0"/>
    <xf numFmtId="164" fontId="0" fillId="0" borderId="1" pivotButton="0" quotePrefix="0" xfId="0"/>
    <xf numFmtId="0" fontId="10" fillId="0" borderId="0" pivotButton="0" quotePrefix="0" xfId="0"/>
    <xf numFmtId="0" fontId="11" fillId="0" borderId="0" pivotButton="0" quotePrefix="0" xfId="0"/>
    <xf numFmtId="164" fontId="12" fillId="0" borderId="0" pivotButton="0" quotePrefix="0" xfId="0"/>
    <xf numFmtId="0" fontId="6" fillId="0" borderId="0" pivotButton="0" quotePrefix="0" xfId="0"/>
    <xf numFmtId="164" fontId="0" fillId="3" borderId="1" pivotButton="0" quotePrefix="0" xfId="0"/>
    <xf numFmtId="0" fontId="0" fillId="3" borderId="1" pivotButton="0" quotePrefix="0" xfId="0"/>
    <xf numFmtId="165" fontId="0" fillId="3" borderId="1" pivotButton="0" quotePrefix="0" xfId="0"/>
    <xf numFmtId="0" fontId="8" fillId="0" borderId="0" pivotButton="0" quotePrefix="0" xfId="0"/>
    <xf numFmtId="164" fontId="8" fillId="5" borderId="1" pivotButton="0" quotePrefix="0" xfId="0"/>
    <xf numFmtId="0" fontId="9" fillId="0" borderId="0" pivotButton="0" quotePrefix="0" xfId="0"/>
    <xf numFmtId="165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Total de tributos por regime (R$/mês)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'Dashboard'!$A$4:$A$6</f>
            </numRef>
          </cat>
          <val>
            <numRef>
              <f>'Dashboard'!$B$4:$B$6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76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11"/>
  <sheetViews>
    <sheetView showGridLines="0" workbookViewId="0">
      <selection activeCell="A1" sqref="A1"/>
    </sheetView>
  </sheetViews>
  <sheetFormatPr baseColWidth="8" defaultRowHeight="15"/>
  <cols>
    <col width="2" customWidth="1" min="1" max="1"/>
    <col width="100" customWidth="1" min="2" max="2"/>
  </cols>
  <sheetData>
    <row r="2">
      <c r="B2" s="1" t="inlineStr">
        <is>
          <t>COMPARATIVO DE REGIMES TRIBUTÁRIOS</t>
        </is>
      </c>
    </row>
    <row r="3">
      <c r="B3" s="2" t="inlineStr">
        <is>
          <t>Gestor Certo · Grupo Gestor — Escritório de Contabilidade</t>
        </is>
      </c>
    </row>
    <row r="5">
      <c r="B5" s="3" t="inlineStr"/>
    </row>
    <row r="6">
      <c r="B6" s="4" t="inlineStr">
        <is>
          <t>Como usar:</t>
        </is>
      </c>
    </row>
    <row r="7">
      <c r="B7" s="3" t="inlineStr">
        <is>
          <t>1) Na aba COMPARATIVO, preencha as células amarelas: faturamento, atividade, folha, margem, ISS/ICMS e a alíquota efetiva do Simples.</t>
        </is>
      </c>
    </row>
    <row r="8">
      <c r="B8" s="3" t="inlineStr">
        <is>
          <t>2) A alíquota efetiva do Simples você pega na calculadora do site (blog Regimes Tributários).</t>
        </is>
      </c>
    </row>
    <row r="9">
      <c r="B9" s="3" t="inlineStr">
        <is>
          <t>3) Veja o total de cada regime e a aba DASHBOARD com o gráfico de carga tributária.</t>
        </is>
      </c>
    </row>
    <row r="10">
      <c r="B10" s="3" t="inlineStr"/>
    </row>
    <row r="11">
      <c r="B11" s="3" t="inlineStr">
        <is>
          <t>Balizador — não substitui o cálculo oficial. Não considera créditos de PIS/COFINS, ICMS-ST, ISS por município, sublimites e particularidades. Fale com a Gestor Certo: (11) 91404-0532.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9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6" customWidth="1" min="2" max="2"/>
    <col width="16" customWidth="1" min="3" max="3"/>
    <col width="16" customWidth="1" min="4" max="4"/>
    <col width="4" customWidth="1" min="5" max="5"/>
    <col width="4" customWidth="1" min="6" max="6"/>
  </cols>
  <sheetData>
    <row r="1">
      <c r="A1" s="5" t="inlineStr">
        <is>
          <t>DASHBOARD — CARGA TRIBUTÁRIA POR REGIME</t>
        </is>
      </c>
    </row>
    <row r="3">
      <c r="A3" s="6" t="inlineStr">
        <is>
          <t>Regime</t>
        </is>
      </c>
      <c r="B3" s="6" t="inlineStr">
        <is>
          <t>Total/mês</t>
        </is>
      </c>
    </row>
    <row r="4">
      <c r="A4" s="7" t="inlineStr">
        <is>
          <t>Simples</t>
        </is>
      </c>
      <c r="B4" s="8">
        <f>Comparativo!B17</f>
        <v/>
      </c>
    </row>
    <row r="5">
      <c r="A5" s="7" t="inlineStr">
        <is>
          <t>Presumido</t>
        </is>
      </c>
      <c r="B5" s="8">
        <f>Comparativo!C17</f>
        <v/>
      </c>
    </row>
    <row r="6">
      <c r="A6" s="7" t="inlineStr">
        <is>
          <t>Real</t>
        </is>
      </c>
      <c r="B6" s="8">
        <f>Comparativo!D17</f>
        <v/>
      </c>
    </row>
    <row r="8">
      <c r="A8" s="9" t="inlineStr">
        <is>
          <t>Menor carga</t>
        </is>
      </c>
      <c r="B8" s="9" t="inlineStr">
        <is>
          <t>Economia vs maior</t>
        </is>
      </c>
    </row>
    <row r="9">
      <c r="A9" s="10">
        <f>INDEX(A4:A6,MATCH(MIN(B4:B6),B4:B6,0))</f>
        <v/>
      </c>
      <c r="B9" s="11">
        <f>MAX(B4:B6)-MIN(B4:B6)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8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6" customWidth="1" min="3" max="3"/>
    <col width="16" customWidth="1" min="4" max="4"/>
  </cols>
  <sheetData>
    <row r="1">
      <c r="A1" s="5" t="inlineStr">
        <is>
          <t>COMPARATIVO — SIMPLES x PRESUMIDO x REAL</t>
        </is>
      </c>
    </row>
    <row r="3">
      <c r="A3" s="12" t="inlineStr">
        <is>
          <t>Faturamento mensal</t>
        </is>
      </c>
      <c r="B3" s="13" t="n">
        <v>100000</v>
      </c>
    </row>
    <row r="4">
      <c r="A4" s="12" t="inlineStr">
        <is>
          <t>Atividade (Serviços/Comércio)</t>
        </is>
      </c>
      <c r="B4" s="14" t="inlineStr">
        <is>
          <t>Serviços</t>
        </is>
      </c>
    </row>
    <row r="5">
      <c r="A5" s="12" t="inlineStr">
        <is>
          <t>Folha mensal</t>
        </is>
      </c>
      <c r="B5" s="13" t="n">
        <v>30000</v>
      </c>
    </row>
    <row r="6">
      <c r="A6" s="12" t="inlineStr">
        <is>
          <t>Margem de lucro (Real)</t>
        </is>
      </c>
      <c r="B6" s="15" t="n">
        <v>0.2</v>
      </c>
    </row>
    <row r="7">
      <c r="A7" s="12" t="inlineStr">
        <is>
          <t>ISS/ICMS (fora do Simples)</t>
        </is>
      </c>
      <c r="B7" s="15" t="n">
        <v>0.05</v>
      </c>
    </row>
    <row r="8">
      <c r="A8" s="12" t="inlineStr">
        <is>
          <t>Alíquota efetiva do Simples</t>
        </is>
      </c>
      <c r="B8" s="15" t="n">
        <v>0.1303</v>
      </c>
    </row>
    <row r="10">
      <c r="A10" s="6" t="inlineStr">
        <is>
          <t>Tributo</t>
        </is>
      </c>
      <c r="B10" s="6" t="inlineStr">
        <is>
          <t>Simples</t>
        </is>
      </c>
      <c r="C10" s="6" t="inlineStr">
        <is>
          <t>Presumido</t>
        </is>
      </c>
      <c r="D10" s="6" t="inlineStr">
        <is>
          <t>Real</t>
        </is>
      </c>
    </row>
    <row r="11">
      <c r="A11" s="12" t="inlineStr">
        <is>
          <t>IRPJ</t>
        </is>
      </c>
      <c r="B11" s="7" t="inlineStr">
        <is>
          <t>—</t>
        </is>
      </c>
      <c r="C11" s="8">
        <f>$B$3*IF($B$4="Comércio",0.08,0.32)*0.15+MAX(0,$B$3*IF($B$4="Comércio",0.08,0.32)-20000)*0.10</f>
        <v/>
      </c>
      <c r="D11" s="8">
        <f>($B$3*$B$6)*0.15+MAX(0,$B$3*$B$6-20000)*0.10</f>
        <v/>
      </c>
    </row>
    <row r="12">
      <c r="A12" s="12" t="inlineStr">
        <is>
          <t>CSLL</t>
        </is>
      </c>
      <c r="B12" s="7" t="inlineStr">
        <is>
          <t>—</t>
        </is>
      </c>
      <c r="C12" s="8">
        <f>$B$3*IF($B$4="Comércio",0.12,0.32)*0.09</f>
        <v/>
      </c>
      <c r="D12" s="8">
        <f>($B$3*$B$6)*0.09</f>
        <v/>
      </c>
    </row>
    <row r="13">
      <c r="A13" s="12" t="inlineStr">
        <is>
          <t>PIS/COFINS</t>
        </is>
      </c>
      <c r="B13" s="7" t="inlineStr">
        <is>
          <t>—</t>
        </is>
      </c>
      <c r="C13" s="8">
        <f>$B$3*0.0365</f>
        <v/>
      </c>
      <c r="D13" s="8">
        <f>$B$3*0.0925</f>
        <v/>
      </c>
    </row>
    <row r="14">
      <c r="A14" s="12" t="inlineStr">
        <is>
          <t>ISS/ICMS</t>
        </is>
      </c>
      <c r="B14" s="7" t="inlineStr">
        <is>
          <t>—</t>
        </is>
      </c>
      <c r="C14" s="8">
        <f>$B$3*$B$7</f>
        <v/>
      </c>
      <c r="D14" s="8">
        <f>$B$3*$B$7</f>
        <v/>
      </c>
    </row>
    <row r="15">
      <c r="A15" s="12" t="inlineStr">
        <is>
          <t>INSS patronal</t>
        </is>
      </c>
      <c r="B15" s="7" t="inlineStr">
        <is>
          <t>—</t>
        </is>
      </c>
      <c r="C15" s="8">
        <f>$B$5*0.278</f>
        <v/>
      </c>
      <c r="D15" s="8">
        <f>$B$5*0.278</f>
        <v/>
      </c>
    </row>
    <row r="16">
      <c r="A16" s="12" t="inlineStr">
        <is>
          <t>DAS (Simples)</t>
        </is>
      </c>
      <c r="B16" s="8">
        <f>$B$3*$B$8</f>
        <v/>
      </c>
      <c r="C16" s="7" t="inlineStr">
        <is>
          <t>—</t>
        </is>
      </c>
      <c r="D16" s="7" t="inlineStr">
        <is>
          <t>—</t>
        </is>
      </c>
    </row>
    <row r="17">
      <c r="A17" s="16" t="inlineStr">
        <is>
          <t>TOTAL / mês</t>
        </is>
      </c>
      <c r="B17" s="17">
        <f>B16</f>
        <v/>
      </c>
      <c r="C17" s="17">
        <f>SUM(C11:C16)</f>
        <v/>
      </c>
      <c r="D17" s="17">
        <f>SUM(D11:D16)</f>
        <v/>
      </c>
    </row>
    <row r="18">
      <c r="A18" s="18" t="inlineStr">
        <is>
          <t>Carga sobre faturamento</t>
        </is>
      </c>
      <c r="B18" s="19">
        <f>B17/$B$3</f>
        <v/>
      </c>
      <c r="C18" s="19">
        <f>C17/$B$3</f>
        <v/>
      </c>
      <c r="D18" s="19">
        <f>D17/$B$3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2026-06-29T19:46:46Z</dcterms:created>
  <dcterms:modified xmlns:dcterms="http://purl.org/dc/terms/" xmlns:xsi="http://www.w3.org/2001/XMLSchema-instance" xsi:type="dcterms:W3CDTF">2026-06-29T19:46:46Z</dcterms:modified>
</cp:coreProperties>
</file>