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Funcionários" sheetId="3" state="visible" r:id="rId3"/>
    <sheet xmlns:r="http://schemas.openxmlformats.org/officeDocument/2006/relationships" name="Resumo por Cargo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R$ #,##0.00"/>
  </numFmts>
  <fonts count="13">
    <font>
      <name val="Calibri"/>
      <family val="2"/>
      <color theme="1"/>
      <sz val="11"/>
      <scheme val="minor"/>
    </font>
    <font>
      <b val="1"/>
      <color rgb="001A56A5"/>
      <sz val="16"/>
    </font>
    <font>
      <color rgb="006B7A88"/>
      <sz val="10"/>
    </font>
    <font>
      <color rgb="003A4D66"/>
      <sz val="10"/>
    </font>
    <font>
      <b val="1"/>
      <color rgb="000E2540"/>
      <sz val="11"/>
    </font>
    <font>
      <b val="1"/>
      <color rgb="00FFFFFF"/>
      <sz val="14"/>
    </font>
    <font>
      <b val="1"/>
    </font>
    <font>
      <i val="1"/>
      <color rgb="006B7A88"/>
      <sz val="10"/>
    </font>
    <font>
      <b val="1"/>
      <color rgb="00FFFFFF"/>
    </font>
    <font>
      <b val="1"/>
      <color rgb="006B7A88"/>
      <sz val="10"/>
    </font>
    <font>
      <b val="1"/>
      <color rgb="001A56A5"/>
      <sz val="15"/>
    </font>
    <font>
      <b val="1"/>
      <color rgb="000C8A67"/>
      <sz val="15"/>
    </font>
    <font>
      <b val="1"/>
      <color rgb="00C0392B"/>
      <sz val="15"/>
    </font>
  </fonts>
  <fills count="8">
    <fill>
      <patternFill/>
    </fill>
    <fill>
      <patternFill patternType="gray125"/>
    </fill>
    <fill>
      <patternFill patternType="solid">
        <fgColor rgb="000E2540"/>
      </patternFill>
    </fill>
    <fill>
      <patternFill patternType="solid">
        <fgColor rgb="00FFF4D6"/>
      </patternFill>
    </fill>
    <fill>
      <patternFill patternType="solid">
        <fgColor rgb="001A56A5"/>
      </patternFill>
    </fill>
    <fill>
      <patternFill patternType="solid">
        <fgColor rgb="002E7DD1"/>
      </patternFill>
    </fill>
    <fill>
      <patternFill patternType="solid">
        <fgColor rgb="00EAF2FE"/>
      </patternFill>
    </fill>
    <fill>
      <patternFill patternType="solid">
        <fgColor rgb="00E6F5F0"/>
      </patternFill>
    </fill>
  </fills>
  <borders count="2">
    <border>
      <left/>
      <right/>
      <top/>
      <bottom/>
      <diagonal/>
    </border>
    <border>
      <left style="thin">
        <color rgb="00D5DCE4"/>
      </left>
      <right style="thin">
        <color rgb="00D5DCE4"/>
      </right>
      <top style="thin">
        <color rgb="00D5DCE4"/>
      </top>
      <bottom style="thin">
        <color rgb="00D5DCE4"/>
      </bottom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/>
    </xf>
    <xf numFmtId="0" fontId="5" fillId="2" borderId="0" applyAlignment="1" pivotButton="0" quotePrefix="0" xfId="0">
      <alignment horizontal="center" vertical="center" wrapText="1"/>
    </xf>
    <xf numFmtId="0" fontId="9" fillId="0" borderId="0" pivotButton="0" quotePrefix="0" xfId="0"/>
    <xf numFmtId="1" fontId="10" fillId="0" borderId="0" pivotButton="0" quotePrefix="0" xfId="0"/>
    <xf numFmtId="165" fontId="10" fillId="0" borderId="0" pivotButton="0" quotePrefix="0" xfId="0"/>
    <xf numFmtId="9" fontId="10" fillId="0" borderId="0" pivotButton="0" quotePrefix="0" xfId="0"/>
    <xf numFmtId="165" fontId="11" fillId="0" borderId="0" pivotButton="0" quotePrefix="0" xfId="0"/>
    <xf numFmtId="165" fontId="12" fillId="0" borderId="0" pivotButton="0" quotePrefix="0" xfId="0"/>
    <xf numFmtId="9" fontId="12" fillId="0" borderId="0" pivotButton="0" quotePrefix="0" xfId="0"/>
    <xf numFmtId="0" fontId="6" fillId="0" borderId="0" pivotButton="0" quotePrefix="0" xfId="0"/>
    <xf numFmtId="0" fontId="8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165" fontId="0" fillId="0" borderId="1" pivotButton="0" quotePrefix="0" xfId="0"/>
    <xf numFmtId="164" fontId="0" fillId="3" borderId="1" pivotButton="0" quotePrefix="0" xfId="0"/>
    <xf numFmtId="0" fontId="7" fillId="0" borderId="0" pivotButton="0" quotePrefix="0" xfId="0"/>
    <xf numFmtId="0" fontId="8" fillId="5" borderId="1" applyAlignment="1" pivotButton="0" quotePrefix="0" xfId="0">
      <alignment horizontal="center" vertical="center" wrapText="1"/>
    </xf>
    <xf numFmtId="164" fontId="0" fillId="0" borderId="1" pivotButton="0" quotePrefix="0" xfId="0"/>
    <xf numFmtId="165" fontId="0" fillId="6" borderId="1" pivotButton="0" quotePrefix="0" xfId="0"/>
    <xf numFmtId="165" fontId="6" fillId="6" borderId="1" pivotButton="0" quotePrefix="0" xfId="0"/>
    <xf numFmtId="1" fontId="6" fillId="7" borderId="1" pivotButton="0" quotePrefix="0" xfId="0"/>
    <xf numFmtId="165" fontId="6" fillId="7" borderId="1" pivotButton="0" quotePrefix="0" xfId="0"/>
    <xf numFmtId="1" fontId="0" fillId="0" borderId="1" pivotButton="0" quotePrefix="0" xfId="0"/>
    <xf numFmtId="0" fontId="6" fillId="7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Salário x Encargos</a:t>
            </a:r>
          </a:p>
        </rich>
      </tx>
    </title>
    <plotArea>
      <pieChart>
        <varyColors val="1"/>
        <ser>
          <idx val="0"/>
          <order val="0"/>
          <tx>
            <strRef>
              <f>'Dashboard'!B10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'Dashboard'!$A$11:$A$12</f>
            </numRef>
          </cat>
          <val>
            <numRef>
              <f>'Dashboard'!$B$11:$B$12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Custo por cargo (R$)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'Resumo por Cargo'!C3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'Resumo por Cargo'!$A$4:$A$15</f>
            </numRef>
          </cat>
          <val>
            <numRef>
              <f>'Resumo por Cargo'!$C$4:$C$15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Custo por regime</a:t>
            </a:r>
          </a:p>
        </rich>
      </tx>
    </title>
    <plotArea>
      <pieChart>
        <varyColors val="1"/>
        <ser>
          <idx val="0"/>
          <order val="0"/>
          <tx>
            <strRef>
              <f>'Dashboard'!E10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'Dashboard'!$D$11:$D$12</f>
            </numRef>
          </cat>
          <val>
            <numRef>
              <f>'Dashboard'!$E$11:$E$12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Custo total por cargo (R$)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'Resumo por Cargo'!C3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'Resumo por Cargo'!$A$4:$A$15</f>
            </numRef>
          </cat>
          <val>
            <numRef>
              <f>'Resumo por Cargo'!$C$4:$C$15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_rels/drawing2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13</row>
      <rowOff>0</rowOff>
    </from>
    <ext cx="396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30</row>
      <rowOff>0</rowOff>
    </from>
    <ext cx="432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8</col>
      <colOff>0</colOff>
      <row>13</row>
      <rowOff>0</rowOff>
    </from>
    <ext cx="396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5</col>
      <colOff>0</colOff>
      <row>2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15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100" customWidth="1" min="2" max="2"/>
  </cols>
  <sheetData>
    <row r="2">
      <c r="B2" s="1" t="inlineStr">
        <is>
          <t>PLANILHA DE CUSTO DE FUNCIONÁRIOS POR CARGO</t>
        </is>
      </c>
    </row>
    <row r="3">
      <c r="B3" s="2" t="inlineStr">
        <is>
          <t>Gestor Certo · Grupo Gestor — Escritório de Contabilidade</t>
        </is>
      </c>
    </row>
    <row r="5">
      <c r="B5" s="3" t="inlineStr"/>
    </row>
    <row r="6">
      <c r="B6" s="4" t="inlineStr">
        <is>
          <t>Como usar:</t>
        </is>
      </c>
    </row>
    <row r="7">
      <c r="B7" s="3" t="inlineStr">
        <is>
          <t>1) Na aba FUNCIONÁRIOS, ajuste RAT (%) e Terceiros (%) no topo (valem para quem não é Simples).</t>
        </is>
      </c>
    </row>
    <row r="8">
      <c r="B8" s="3" t="inlineStr">
        <is>
          <t>2) Preencha as colunas amarelas de cada funcionário: Cargo, Nome, Regime ('Simples' ou 'Presumido'), Salário, Comissões, VT, VR, Desconto do VR e Plano de saúde/outros.</t>
        </is>
      </c>
    </row>
    <row r="9">
      <c r="B9" s="3" t="inlineStr">
        <is>
          <t>3) As colunas azuis são calculadas: há UMA COLUNA PARA CADA ENCARGO (INSS, RAT, Terceiros, FGTS, 13º, férias, multa FGTS, VT, VR) e o Custo total.</t>
        </is>
      </c>
    </row>
    <row r="10">
      <c r="B10" s="3" t="inlineStr">
        <is>
          <t>4) Escreva os cargos na aba RESUMO POR CARGO — ela soma quantidade e custo por cargo e mostra o gráfico.</t>
        </is>
      </c>
    </row>
    <row r="11">
      <c r="B11" s="3" t="inlineStr">
        <is>
          <t>5) Veja a aba DASHBOARD para indicadores e gráficos da folha.</t>
        </is>
      </c>
    </row>
    <row r="12">
      <c r="B12" s="3" t="inlineStr"/>
    </row>
    <row r="13">
      <c r="B13" s="3" t="inlineStr">
        <is>
          <t>Bases: INSS patronal 20% + RAT + Terceiros incidem sobre salário + 13º + férias (só fora do Simples). FGTS 8% e a multa de 40% também sobre essa base. 13º = 1/12; férias = (1+1/3)/12. VT desconta até 6% do salário; VR conforme a coluna.</t>
        </is>
      </c>
    </row>
    <row r="14">
      <c r="B14" s="3" t="inlineStr"/>
    </row>
    <row r="15">
      <c r="B15" s="3" t="inlineStr">
        <is>
          <t>Dica: escreva o Cargo igual nas abas. Valores ilustrativos — a folha real depende da convenção coletiva. Gestor Certo: (11) 91404-0532.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2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4" customWidth="1" min="3" max="3"/>
    <col width="24" customWidth="1" min="4" max="4"/>
    <col width="18" customWidth="1" min="5" max="5"/>
    <col width="3" customWidth="1" min="6" max="6"/>
    <col width="3" customWidth="1" min="7" max="7"/>
  </cols>
  <sheetData>
    <row r="1" ht="26" customHeight="1">
      <c r="A1" s="5" t="inlineStr">
        <is>
          <t>DASHBOARD DA FOLHA — SALÁRIO x ENCARGOS</t>
        </is>
      </c>
    </row>
    <row r="3">
      <c r="A3" s="6" t="inlineStr">
        <is>
          <t>Funcionários</t>
        </is>
      </c>
      <c r="B3" s="6" t="inlineStr">
        <is>
          <t>Custo total da folha/mês</t>
        </is>
      </c>
      <c r="D3" s="6" t="inlineStr">
        <is>
          <t>Custo médio por funcionário</t>
        </is>
      </c>
      <c r="E3" s="6" t="inlineStr">
        <is>
          <t>Custo total / salários</t>
        </is>
      </c>
    </row>
    <row r="4">
      <c r="A4" s="7">
        <f>COUNT('Funcionários'!D5:D34)</f>
        <v/>
      </c>
      <c r="B4" s="8">
        <f>SUM('Funcionários'!S5:S34)</f>
        <v/>
      </c>
      <c r="D4" s="8">
        <f>IFERROR(SUM('Funcionários'!S5:S34)/COUNT('Funcionários'!D5:D34),0)</f>
        <v/>
      </c>
      <c r="E4" s="9">
        <f>IFERROR(SUM('Funcionários'!S5:S34)/SUM('Funcionários'!D5:D34),0)</f>
        <v/>
      </c>
    </row>
    <row r="6">
      <c r="A6" s="6" t="inlineStr">
        <is>
          <t>Total salário + comissões</t>
        </is>
      </c>
      <c r="B6" s="6" t="inlineStr">
        <is>
          <t>Total encargos + benefícios</t>
        </is>
      </c>
      <c r="D6" s="6" t="inlineStr">
        <is>
          <t>Encargos sobre o salário</t>
        </is>
      </c>
    </row>
    <row r="7">
      <c r="A7" s="10">
        <f>(SUM('Funcionários'!D5:D34)+SUM('Funcionários'!E5:E34))</f>
        <v/>
      </c>
      <c r="B7" s="11">
        <f>SUM('Funcionários'!S5:S34)-(SUM('Funcionários'!D5:D34)+SUM('Funcionários'!E5:E34))</f>
        <v/>
      </c>
      <c r="D7" s="12">
        <f>IFERROR((SUM('Funcionários'!S5:S34)-(SUM('Funcionários'!D5:D34)+SUM('Funcionários'!E5:E34)))/(SUM('Funcionários'!D5:D34)+SUM('Funcionários'!E5:E34)),0)</f>
        <v/>
      </c>
    </row>
    <row r="9">
      <c r="A9" s="13" t="inlineStr">
        <is>
          <t>Composição da folha</t>
        </is>
      </c>
      <c r="D9" s="13" t="inlineStr">
        <is>
          <t>Custo por regime</t>
        </is>
      </c>
    </row>
    <row r="10">
      <c r="A10" s="14" t="inlineStr">
        <is>
          <t>Item</t>
        </is>
      </c>
      <c r="B10" s="14" t="inlineStr">
        <is>
          <t>Valor/mês</t>
        </is>
      </c>
      <c r="D10" s="14" t="inlineStr">
        <is>
          <t>Regime</t>
        </is>
      </c>
      <c r="E10" s="14" t="inlineStr">
        <is>
          <t>Custo/mês</t>
        </is>
      </c>
    </row>
    <row r="11">
      <c r="A11" s="15" t="inlineStr">
        <is>
          <t>Salário + comissões</t>
        </is>
      </c>
      <c r="B11" s="16">
        <f>(SUM('Funcionários'!D5:D34)+SUM('Funcionários'!E5:E34))</f>
        <v/>
      </c>
      <c r="D11" s="15" t="inlineStr">
        <is>
          <t>Simples</t>
        </is>
      </c>
      <c r="E11" s="16">
        <f>SUMIF('Funcionários'!$C$5:$C$34,"Simples",'Funcionários'!$S$5:$S$34)</f>
        <v/>
      </c>
    </row>
    <row r="12">
      <c r="A12" s="15" t="inlineStr">
        <is>
          <t>Encargos + benefícios</t>
        </is>
      </c>
      <c r="B12" s="16">
        <f>SUM('Funcionários'!S5:S34)-(SUM('Funcionários'!D5:D34)+SUM('Funcionários'!E5:E34))</f>
        <v/>
      </c>
      <c r="D12" s="15" t="inlineStr">
        <is>
          <t>Presumido/Real</t>
        </is>
      </c>
      <c r="E12" s="16">
        <f>SUM('Funcionários'!S5:S34)-E11</f>
        <v/>
      </c>
    </row>
  </sheetData>
  <mergeCells count="1">
    <mergeCell ref="A1:G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S35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7" customWidth="1" min="1" max="1"/>
    <col width="15" customWidth="1" min="2" max="2"/>
    <col width="12" customWidth="1" min="3" max="3"/>
    <col width="11" customWidth="1" min="4" max="4"/>
    <col width="11" customWidth="1" min="5" max="5"/>
    <col width="9" customWidth="1" min="6" max="6"/>
    <col width="9" customWidth="1" min="7" max="7"/>
    <col width="10" customWidth="1" min="8" max="8"/>
    <col width="12" customWidth="1" min="9" max="9"/>
    <col width="11" customWidth="1" min="10" max="10"/>
    <col width="9" customWidth="1" min="11" max="11"/>
    <col width="10" customWidth="1" min="12" max="12"/>
    <col width="10" customWidth="1" min="13" max="13"/>
    <col width="10" customWidth="1" min="14" max="14"/>
    <col width="13" customWidth="1" min="15" max="15"/>
    <col width="12" customWidth="1" min="16" max="16"/>
    <col width="9" customWidth="1" min="17" max="17"/>
    <col width="9" customWidth="1" min="18" max="18"/>
    <col width="14" customWidth="1" min="19" max="19"/>
  </cols>
  <sheetData>
    <row r="1" ht="24" customHeight="1">
      <c r="A1" s="5" t="inlineStr">
        <is>
          <t>CUSTO DE FUNCIONÁRIOS — UMA COLUNA POR ENCARGO</t>
        </is>
      </c>
    </row>
    <row r="2">
      <c r="A2" s="13" t="inlineStr">
        <is>
          <t>RAT (%):</t>
        </is>
      </c>
      <c r="B2" s="17" t="n">
        <v>0.02</v>
      </c>
      <c r="C2" s="13" t="inlineStr">
        <is>
          <t>Terceiros (%):</t>
        </is>
      </c>
      <c r="D2" s="17" t="n">
        <v>0.058</v>
      </c>
      <c r="F2" s="18" t="inlineStr">
        <is>
          <t>Amarelo = preencher · Azul = calculado</t>
        </is>
      </c>
    </row>
    <row r="4" ht="32" customHeight="1">
      <c r="A4" s="14" t="inlineStr">
        <is>
          <t>Cargo</t>
        </is>
      </c>
      <c r="B4" s="14" t="inlineStr">
        <is>
          <t>Nome</t>
        </is>
      </c>
      <c r="C4" s="14" t="inlineStr">
        <is>
          <t>Regime</t>
        </is>
      </c>
      <c r="D4" s="14" t="inlineStr">
        <is>
          <t>Salário</t>
        </is>
      </c>
      <c r="E4" s="14" t="inlineStr">
        <is>
          <t>Comissões</t>
        </is>
      </c>
      <c r="F4" s="14" t="inlineStr">
        <is>
          <t>VT (mês)</t>
        </is>
      </c>
      <c r="G4" s="14" t="inlineStr">
        <is>
          <t>VR (mês)</t>
        </is>
      </c>
      <c r="H4" s="14" t="inlineStr">
        <is>
          <t>Desc. VR (%)</t>
        </is>
      </c>
      <c r="I4" s="14" t="inlineStr">
        <is>
          <t>Plano/outros</t>
        </is>
      </c>
      <c r="J4" s="19" t="inlineStr">
        <is>
          <t>INSS patr. 20%</t>
        </is>
      </c>
      <c r="K4" s="19" t="inlineStr">
        <is>
          <t>RAT</t>
        </is>
      </c>
      <c r="L4" s="19" t="inlineStr">
        <is>
          <t>Terceiros</t>
        </is>
      </c>
      <c r="M4" s="19" t="inlineStr">
        <is>
          <t>FGTS 8%</t>
        </is>
      </c>
      <c r="N4" s="19" t="inlineStr">
        <is>
          <t>Prov. 13º</t>
        </is>
      </c>
      <c r="O4" s="19" t="inlineStr">
        <is>
          <t>Prov. férias+1/3</t>
        </is>
      </c>
      <c r="P4" s="19" t="inlineStr">
        <is>
          <t>Multa FGTS 40%</t>
        </is>
      </c>
      <c r="Q4" s="19" t="inlineStr">
        <is>
          <t>Custo VT</t>
        </is>
      </c>
      <c r="R4" s="19" t="inlineStr">
        <is>
          <t>Custo VR</t>
        </is>
      </c>
      <c r="S4" s="19" t="inlineStr">
        <is>
          <t>CUSTO TOTAL</t>
        </is>
      </c>
    </row>
    <row r="5">
      <c r="A5" s="15" t="inlineStr">
        <is>
          <t>Vendedor</t>
        </is>
      </c>
      <c r="B5" s="15" t="inlineStr">
        <is>
          <t>Ana</t>
        </is>
      </c>
      <c r="C5" s="15" t="inlineStr">
        <is>
          <t>Simples</t>
        </is>
      </c>
      <c r="D5" s="16" t="n">
        <v>2000</v>
      </c>
      <c r="E5" s="16" t="n">
        <v>800</v>
      </c>
      <c r="F5" s="16" t="n">
        <v>250</v>
      </c>
      <c r="G5" s="16" t="n">
        <v>500</v>
      </c>
      <c r="H5" s="20" t="n">
        <v>0.2</v>
      </c>
      <c r="I5" s="16" t="n">
        <v>0</v>
      </c>
      <c r="J5" s="21">
        <f>IF(D5="","",IF(UPPER(C5)="SIMPLES",0,0.2*((D5+E5)+(D5+E5)/12+(D5+E5)*4/3/12)))</f>
        <v/>
      </c>
      <c r="K5" s="21">
        <f>IF(D5="","",IF(UPPER(C5)="SIMPLES",0,$B$2*((D5+E5)+(D5+E5)/12+(D5+E5)*4/3/12)))</f>
        <v/>
      </c>
      <c r="L5" s="21">
        <f>IF(D5="","",IF(UPPER(C5)="SIMPLES",0,$D$2*((D5+E5)+(D5+E5)/12+(D5+E5)*4/3/12)))</f>
        <v/>
      </c>
      <c r="M5" s="21">
        <f>IF(D5="","",0.08*((D5+E5)+(D5+E5)/12+(D5+E5)*4/3/12))</f>
        <v/>
      </c>
      <c r="N5" s="21">
        <f>IF(D5="","",(D5+E5)/12)</f>
        <v/>
      </c>
      <c r="O5" s="21">
        <f>IF(D5="","",(D5+E5)*4/3/12)</f>
        <v/>
      </c>
      <c r="P5" s="21">
        <f>IF(D5="","",0.4*0.08*((D5+E5)+(D5+E5)/12+(D5+E5)*4/3/12))</f>
        <v/>
      </c>
      <c r="Q5" s="21">
        <f>IF(D5="","",F5-MIN(F5,0.06*D5))</f>
        <v/>
      </c>
      <c r="R5" s="21">
        <f>IF(D5="","",G5-G5*H5)</f>
        <v/>
      </c>
      <c r="S5" s="22">
        <f>IF(D5="","",D5+E5+J5+K5+L5+M5+N5+O5+P5+Q5+R5+I5)</f>
        <v/>
      </c>
    </row>
    <row r="6">
      <c r="A6" s="15" t="inlineStr">
        <is>
          <t>Vendedor</t>
        </is>
      </c>
      <c r="B6" s="15" t="inlineStr">
        <is>
          <t>Bruno</t>
        </is>
      </c>
      <c r="C6" s="15" t="inlineStr">
        <is>
          <t>Simples</t>
        </is>
      </c>
      <c r="D6" s="16" t="n">
        <v>2000</v>
      </c>
      <c r="E6" s="16" t="n">
        <v>500</v>
      </c>
      <c r="F6" s="16" t="n">
        <v>250</v>
      </c>
      <c r="G6" s="16" t="n">
        <v>500</v>
      </c>
      <c r="H6" s="20" t="n">
        <v>0.2</v>
      </c>
      <c r="I6" s="16" t="n">
        <v>0</v>
      </c>
      <c r="J6" s="21">
        <f>IF(D6="","",IF(UPPER(C6)="SIMPLES",0,0.2*((D6+E6)+(D6+E6)/12+(D6+E6)*4/3/12)))</f>
        <v/>
      </c>
      <c r="K6" s="21">
        <f>IF(D6="","",IF(UPPER(C6)="SIMPLES",0,$B$2*((D6+E6)+(D6+E6)/12+(D6+E6)*4/3/12)))</f>
        <v/>
      </c>
      <c r="L6" s="21">
        <f>IF(D6="","",IF(UPPER(C6)="SIMPLES",0,$D$2*((D6+E6)+(D6+E6)/12+(D6+E6)*4/3/12)))</f>
        <v/>
      </c>
      <c r="M6" s="21">
        <f>IF(D6="","",0.08*((D6+E6)+(D6+E6)/12+(D6+E6)*4/3/12))</f>
        <v/>
      </c>
      <c r="N6" s="21">
        <f>IF(D6="","",(D6+E6)/12)</f>
        <v/>
      </c>
      <c r="O6" s="21">
        <f>IF(D6="","",(D6+E6)*4/3/12)</f>
        <v/>
      </c>
      <c r="P6" s="21">
        <f>IF(D6="","",0.4*0.08*((D6+E6)+(D6+E6)/12+(D6+E6)*4/3/12))</f>
        <v/>
      </c>
      <c r="Q6" s="21">
        <f>IF(D6="","",F6-MIN(F6,0.06*D6))</f>
        <v/>
      </c>
      <c r="R6" s="21">
        <f>IF(D6="","",G6-G6*H6)</f>
        <v/>
      </c>
      <c r="S6" s="22">
        <f>IF(D6="","",D6+E6+J6+K6+L6+M6+N6+O6+P6+Q6+R6+I6)</f>
        <v/>
      </c>
    </row>
    <row r="7">
      <c r="A7" s="15" t="inlineStr">
        <is>
          <t>Gerente</t>
        </is>
      </c>
      <c r="B7" s="15" t="inlineStr">
        <is>
          <t>Carla</t>
        </is>
      </c>
      <c r="C7" s="15" t="inlineStr">
        <is>
          <t>Presumido</t>
        </is>
      </c>
      <c r="D7" s="16" t="n">
        <v>6000</v>
      </c>
      <c r="E7" s="16" t="n">
        <v>0</v>
      </c>
      <c r="F7" s="16" t="n">
        <v>0</v>
      </c>
      <c r="G7" s="16" t="n">
        <v>800</v>
      </c>
      <c r="H7" s="20" t="n">
        <v>0.2</v>
      </c>
      <c r="I7" s="16" t="n">
        <v>500</v>
      </c>
      <c r="J7" s="21">
        <f>IF(D7="","",IF(UPPER(C7)="SIMPLES",0,0.2*((D7+E7)+(D7+E7)/12+(D7+E7)*4/3/12)))</f>
        <v/>
      </c>
      <c r="K7" s="21">
        <f>IF(D7="","",IF(UPPER(C7)="SIMPLES",0,$B$2*((D7+E7)+(D7+E7)/12+(D7+E7)*4/3/12)))</f>
        <v/>
      </c>
      <c r="L7" s="21">
        <f>IF(D7="","",IF(UPPER(C7)="SIMPLES",0,$D$2*((D7+E7)+(D7+E7)/12+(D7+E7)*4/3/12)))</f>
        <v/>
      </c>
      <c r="M7" s="21">
        <f>IF(D7="","",0.08*((D7+E7)+(D7+E7)/12+(D7+E7)*4/3/12))</f>
        <v/>
      </c>
      <c r="N7" s="21">
        <f>IF(D7="","",(D7+E7)/12)</f>
        <v/>
      </c>
      <c r="O7" s="21">
        <f>IF(D7="","",(D7+E7)*4/3/12)</f>
        <v/>
      </c>
      <c r="P7" s="21">
        <f>IF(D7="","",0.4*0.08*((D7+E7)+(D7+E7)/12+(D7+E7)*4/3/12))</f>
        <v/>
      </c>
      <c r="Q7" s="21">
        <f>IF(D7="","",F7-MIN(F7,0.06*D7))</f>
        <v/>
      </c>
      <c r="R7" s="21">
        <f>IF(D7="","",G7-G7*H7)</f>
        <v/>
      </c>
      <c r="S7" s="22">
        <f>IF(D7="","",D7+E7+J7+K7+L7+M7+N7+O7+P7+Q7+R7+I7)</f>
        <v/>
      </c>
    </row>
    <row r="8">
      <c r="A8" s="15" t="n"/>
      <c r="B8" s="15" t="n"/>
      <c r="C8" s="15" t="n"/>
      <c r="D8" s="16" t="n"/>
      <c r="E8" s="16" t="n"/>
      <c r="F8" s="16" t="n"/>
      <c r="G8" s="16" t="n"/>
      <c r="H8" s="20" t="n"/>
      <c r="I8" s="16" t="n"/>
      <c r="J8" s="21">
        <f>IF(D8="","",IF(UPPER(C8)="SIMPLES",0,0.2*((D8+E8)+(D8+E8)/12+(D8+E8)*4/3/12)))</f>
        <v/>
      </c>
      <c r="K8" s="21">
        <f>IF(D8="","",IF(UPPER(C8)="SIMPLES",0,$B$2*((D8+E8)+(D8+E8)/12+(D8+E8)*4/3/12)))</f>
        <v/>
      </c>
      <c r="L8" s="21">
        <f>IF(D8="","",IF(UPPER(C8)="SIMPLES",0,$D$2*((D8+E8)+(D8+E8)/12+(D8+E8)*4/3/12)))</f>
        <v/>
      </c>
      <c r="M8" s="21">
        <f>IF(D8="","",0.08*((D8+E8)+(D8+E8)/12+(D8+E8)*4/3/12))</f>
        <v/>
      </c>
      <c r="N8" s="21">
        <f>IF(D8="","",(D8+E8)/12)</f>
        <v/>
      </c>
      <c r="O8" s="21">
        <f>IF(D8="","",(D8+E8)*4/3/12)</f>
        <v/>
      </c>
      <c r="P8" s="21">
        <f>IF(D8="","",0.4*0.08*((D8+E8)+(D8+E8)/12+(D8+E8)*4/3/12))</f>
        <v/>
      </c>
      <c r="Q8" s="21">
        <f>IF(D8="","",F8-MIN(F8,0.06*D8))</f>
        <v/>
      </c>
      <c r="R8" s="21">
        <f>IF(D8="","",G8-G8*H8)</f>
        <v/>
      </c>
      <c r="S8" s="22">
        <f>IF(D8="","",D8+E8+J8+K8+L8+M8+N8+O8+P8+Q8+R8+I8)</f>
        <v/>
      </c>
    </row>
    <row r="9">
      <c r="A9" s="15" t="n"/>
      <c r="B9" s="15" t="n"/>
      <c r="C9" s="15" t="n"/>
      <c r="D9" s="16" t="n"/>
      <c r="E9" s="16" t="n"/>
      <c r="F9" s="16" t="n"/>
      <c r="G9" s="16" t="n"/>
      <c r="H9" s="20" t="n"/>
      <c r="I9" s="16" t="n"/>
      <c r="J9" s="21">
        <f>IF(D9="","",IF(UPPER(C9)="SIMPLES",0,0.2*((D9+E9)+(D9+E9)/12+(D9+E9)*4/3/12)))</f>
        <v/>
      </c>
      <c r="K9" s="21">
        <f>IF(D9="","",IF(UPPER(C9)="SIMPLES",0,$B$2*((D9+E9)+(D9+E9)/12+(D9+E9)*4/3/12)))</f>
        <v/>
      </c>
      <c r="L9" s="21">
        <f>IF(D9="","",IF(UPPER(C9)="SIMPLES",0,$D$2*((D9+E9)+(D9+E9)/12+(D9+E9)*4/3/12)))</f>
        <v/>
      </c>
      <c r="M9" s="21">
        <f>IF(D9="","",0.08*((D9+E9)+(D9+E9)/12+(D9+E9)*4/3/12))</f>
        <v/>
      </c>
      <c r="N9" s="21">
        <f>IF(D9="","",(D9+E9)/12)</f>
        <v/>
      </c>
      <c r="O9" s="21">
        <f>IF(D9="","",(D9+E9)*4/3/12)</f>
        <v/>
      </c>
      <c r="P9" s="21">
        <f>IF(D9="","",0.4*0.08*((D9+E9)+(D9+E9)/12+(D9+E9)*4/3/12))</f>
        <v/>
      </c>
      <c r="Q9" s="21">
        <f>IF(D9="","",F9-MIN(F9,0.06*D9))</f>
        <v/>
      </c>
      <c r="R9" s="21">
        <f>IF(D9="","",G9-G9*H9)</f>
        <v/>
      </c>
      <c r="S9" s="22">
        <f>IF(D9="","",D9+E9+J9+K9+L9+M9+N9+O9+P9+Q9+R9+I9)</f>
        <v/>
      </c>
    </row>
    <row r="10">
      <c r="A10" s="15" t="n"/>
      <c r="B10" s="15" t="n"/>
      <c r="C10" s="15" t="n"/>
      <c r="D10" s="16" t="n"/>
      <c r="E10" s="16" t="n"/>
      <c r="F10" s="16" t="n"/>
      <c r="G10" s="16" t="n"/>
      <c r="H10" s="20" t="n"/>
      <c r="I10" s="16" t="n"/>
      <c r="J10" s="21">
        <f>IF(D10="","",IF(UPPER(C10)="SIMPLES",0,0.2*((D10+E10)+(D10+E10)/12+(D10+E10)*4/3/12)))</f>
        <v/>
      </c>
      <c r="K10" s="21">
        <f>IF(D10="","",IF(UPPER(C10)="SIMPLES",0,$B$2*((D10+E10)+(D10+E10)/12+(D10+E10)*4/3/12)))</f>
        <v/>
      </c>
      <c r="L10" s="21">
        <f>IF(D10="","",IF(UPPER(C10)="SIMPLES",0,$D$2*((D10+E10)+(D10+E10)/12+(D10+E10)*4/3/12)))</f>
        <v/>
      </c>
      <c r="M10" s="21">
        <f>IF(D10="","",0.08*((D10+E10)+(D10+E10)/12+(D10+E10)*4/3/12))</f>
        <v/>
      </c>
      <c r="N10" s="21">
        <f>IF(D10="","",(D10+E10)/12)</f>
        <v/>
      </c>
      <c r="O10" s="21">
        <f>IF(D10="","",(D10+E10)*4/3/12)</f>
        <v/>
      </c>
      <c r="P10" s="21">
        <f>IF(D10="","",0.4*0.08*((D10+E10)+(D10+E10)/12+(D10+E10)*4/3/12))</f>
        <v/>
      </c>
      <c r="Q10" s="21">
        <f>IF(D10="","",F10-MIN(F10,0.06*D10))</f>
        <v/>
      </c>
      <c r="R10" s="21">
        <f>IF(D10="","",G10-G10*H10)</f>
        <v/>
      </c>
      <c r="S10" s="22">
        <f>IF(D10="","",D10+E10+J10+K10+L10+M10+N10+O10+P10+Q10+R10+I10)</f>
        <v/>
      </c>
    </row>
    <row r="11">
      <c r="A11" s="15" t="n"/>
      <c r="B11" s="15" t="n"/>
      <c r="C11" s="15" t="n"/>
      <c r="D11" s="16" t="n"/>
      <c r="E11" s="16" t="n"/>
      <c r="F11" s="16" t="n"/>
      <c r="G11" s="16" t="n"/>
      <c r="H11" s="20" t="n"/>
      <c r="I11" s="16" t="n"/>
      <c r="J11" s="21">
        <f>IF(D11="","",IF(UPPER(C11)="SIMPLES",0,0.2*((D11+E11)+(D11+E11)/12+(D11+E11)*4/3/12)))</f>
        <v/>
      </c>
      <c r="K11" s="21">
        <f>IF(D11="","",IF(UPPER(C11)="SIMPLES",0,$B$2*((D11+E11)+(D11+E11)/12+(D11+E11)*4/3/12)))</f>
        <v/>
      </c>
      <c r="L11" s="21">
        <f>IF(D11="","",IF(UPPER(C11)="SIMPLES",0,$D$2*((D11+E11)+(D11+E11)/12+(D11+E11)*4/3/12)))</f>
        <v/>
      </c>
      <c r="M11" s="21">
        <f>IF(D11="","",0.08*((D11+E11)+(D11+E11)/12+(D11+E11)*4/3/12))</f>
        <v/>
      </c>
      <c r="N11" s="21">
        <f>IF(D11="","",(D11+E11)/12)</f>
        <v/>
      </c>
      <c r="O11" s="21">
        <f>IF(D11="","",(D11+E11)*4/3/12)</f>
        <v/>
      </c>
      <c r="P11" s="21">
        <f>IF(D11="","",0.4*0.08*((D11+E11)+(D11+E11)/12+(D11+E11)*4/3/12))</f>
        <v/>
      </c>
      <c r="Q11" s="21">
        <f>IF(D11="","",F11-MIN(F11,0.06*D11))</f>
        <v/>
      </c>
      <c r="R11" s="21">
        <f>IF(D11="","",G11-G11*H11)</f>
        <v/>
      </c>
      <c r="S11" s="22">
        <f>IF(D11="","",D11+E11+J11+K11+L11+M11+N11+O11+P11+Q11+R11+I11)</f>
        <v/>
      </c>
    </row>
    <row r="12">
      <c r="A12" s="15" t="n"/>
      <c r="B12" s="15" t="n"/>
      <c r="C12" s="15" t="n"/>
      <c r="D12" s="16" t="n"/>
      <c r="E12" s="16" t="n"/>
      <c r="F12" s="16" t="n"/>
      <c r="G12" s="16" t="n"/>
      <c r="H12" s="20" t="n"/>
      <c r="I12" s="16" t="n"/>
      <c r="J12" s="21">
        <f>IF(D12="","",IF(UPPER(C12)="SIMPLES",0,0.2*((D12+E12)+(D12+E12)/12+(D12+E12)*4/3/12)))</f>
        <v/>
      </c>
      <c r="K12" s="21">
        <f>IF(D12="","",IF(UPPER(C12)="SIMPLES",0,$B$2*((D12+E12)+(D12+E12)/12+(D12+E12)*4/3/12)))</f>
        <v/>
      </c>
      <c r="L12" s="21">
        <f>IF(D12="","",IF(UPPER(C12)="SIMPLES",0,$D$2*((D12+E12)+(D12+E12)/12+(D12+E12)*4/3/12)))</f>
        <v/>
      </c>
      <c r="M12" s="21">
        <f>IF(D12="","",0.08*((D12+E12)+(D12+E12)/12+(D12+E12)*4/3/12))</f>
        <v/>
      </c>
      <c r="N12" s="21">
        <f>IF(D12="","",(D12+E12)/12)</f>
        <v/>
      </c>
      <c r="O12" s="21">
        <f>IF(D12="","",(D12+E12)*4/3/12)</f>
        <v/>
      </c>
      <c r="P12" s="21">
        <f>IF(D12="","",0.4*0.08*((D12+E12)+(D12+E12)/12+(D12+E12)*4/3/12))</f>
        <v/>
      </c>
      <c r="Q12" s="21">
        <f>IF(D12="","",F12-MIN(F12,0.06*D12))</f>
        <v/>
      </c>
      <c r="R12" s="21">
        <f>IF(D12="","",G12-G12*H12)</f>
        <v/>
      </c>
      <c r="S12" s="22">
        <f>IF(D12="","",D12+E12+J12+K12+L12+M12+N12+O12+P12+Q12+R12+I12)</f>
        <v/>
      </c>
    </row>
    <row r="13">
      <c r="A13" s="15" t="n"/>
      <c r="B13" s="15" t="n"/>
      <c r="C13" s="15" t="n"/>
      <c r="D13" s="16" t="n"/>
      <c r="E13" s="16" t="n"/>
      <c r="F13" s="16" t="n"/>
      <c r="G13" s="16" t="n"/>
      <c r="H13" s="20" t="n"/>
      <c r="I13" s="16" t="n"/>
      <c r="J13" s="21">
        <f>IF(D13="","",IF(UPPER(C13)="SIMPLES",0,0.2*((D13+E13)+(D13+E13)/12+(D13+E13)*4/3/12)))</f>
        <v/>
      </c>
      <c r="K13" s="21">
        <f>IF(D13="","",IF(UPPER(C13)="SIMPLES",0,$B$2*((D13+E13)+(D13+E13)/12+(D13+E13)*4/3/12)))</f>
        <v/>
      </c>
      <c r="L13" s="21">
        <f>IF(D13="","",IF(UPPER(C13)="SIMPLES",0,$D$2*((D13+E13)+(D13+E13)/12+(D13+E13)*4/3/12)))</f>
        <v/>
      </c>
      <c r="M13" s="21">
        <f>IF(D13="","",0.08*((D13+E13)+(D13+E13)/12+(D13+E13)*4/3/12))</f>
        <v/>
      </c>
      <c r="N13" s="21">
        <f>IF(D13="","",(D13+E13)/12)</f>
        <v/>
      </c>
      <c r="O13" s="21">
        <f>IF(D13="","",(D13+E13)*4/3/12)</f>
        <v/>
      </c>
      <c r="P13" s="21">
        <f>IF(D13="","",0.4*0.08*((D13+E13)+(D13+E13)/12+(D13+E13)*4/3/12))</f>
        <v/>
      </c>
      <c r="Q13" s="21">
        <f>IF(D13="","",F13-MIN(F13,0.06*D13))</f>
        <v/>
      </c>
      <c r="R13" s="21">
        <f>IF(D13="","",G13-G13*H13)</f>
        <v/>
      </c>
      <c r="S13" s="22">
        <f>IF(D13="","",D13+E13+J13+K13+L13+M13+N13+O13+P13+Q13+R13+I13)</f>
        <v/>
      </c>
    </row>
    <row r="14">
      <c r="A14" s="15" t="n"/>
      <c r="B14" s="15" t="n"/>
      <c r="C14" s="15" t="n"/>
      <c r="D14" s="16" t="n"/>
      <c r="E14" s="16" t="n"/>
      <c r="F14" s="16" t="n"/>
      <c r="G14" s="16" t="n"/>
      <c r="H14" s="20" t="n"/>
      <c r="I14" s="16" t="n"/>
      <c r="J14" s="21">
        <f>IF(D14="","",IF(UPPER(C14)="SIMPLES",0,0.2*((D14+E14)+(D14+E14)/12+(D14+E14)*4/3/12)))</f>
        <v/>
      </c>
      <c r="K14" s="21">
        <f>IF(D14="","",IF(UPPER(C14)="SIMPLES",0,$B$2*((D14+E14)+(D14+E14)/12+(D14+E14)*4/3/12)))</f>
        <v/>
      </c>
      <c r="L14" s="21">
        <f>IF(D14="","",IF(UPPER(C14)="SIMPLES",0,$D$2*((D14+E14)+(D14+E14)/12+(D14+E14)*4/3/12)))</f>
        <v/>
      </c>
      <c r="M14" s="21">
        <f>IF(D14="","",0.08*((D14+E14)+(D14+E14)/12+(D14+E14)*4/3/12))</f>
        <v/>
      </c>
      <c r="N14" s="21">
        <f>IF(D14="","",(D14+E14)/12)</f>
        <v/>
      </c>
      <c r="O14" s="21">
        <f>IF(D14="","",(D14+E14)*4/3/12)</f>
        <v/>
      </c>
      <c r="P14" s="21">
        <f>IF(D14="","",0.4*0.08*((D14+E14)+(D14+E14)/12+(D14+E14)*4/3/12))</f>
        <v/>
      </c>
      <c r="Q14" s="21">
        <f>IF(D14="","",F14-MIN(F14,0.06*D14))</f>
        <v/>
      </c>
      <c r="R14" s="21">
        <f>IF(D14="","",G14-G14*H14)</f>
        <v/>
      </c>
      <c r="S14" s="22">
        <f>IF(D14="","",D14+E14+J14+K14+L14+M14+N14+O14+P14+Q14+R14+I14)</f>
        <v/>
      </c>
    </row>
    <row r="15">
      <c r="A15" s="15" t="n"/>
      <c r="B15" s="15" t="n"/>
      <c r="C15" s="15" t="n"/>
      <c r="D15" s="16" t="n"/>
      <c r="E15" s="16" t="n"/>
      <c r="F15" s="16" t="n"/>
      <c r="G15" s="16" t="n"/>
      <c r="H15" s="20" t="n"/>
      <c r="I15" s="16" t="n"/>
      <c r="J15" s="21">
        <f>IF(D15="","",IF(UPPER(C15)="SIMPLES",0,0.2*((D15+E15)+(D15+E15)/12+(D15+E15)*4/3/12)))</f>
        <v/>
      </c>
      <c r="K15" s="21">
        <f>IF(D15="","",IF(UPPER(C15)="SIMPLES",0,$B$2*((D15+E15)+(D15+E15)/12+(D15+E15)*4/3/12)))</f>
        <v/>
      </c>
      <c r="L15" s="21">
        <f>IF(D15="","",IF(UPPER(C15)="SIMPLES",0,$D$2*((D15+E15)+(D15+E15)/12+(D15+E15)*4/3/12)))</f>
        <v/>
      </c>
      <c r="M15" s="21">
        <f>IF(D15="","",0.08*((D15+E15)+(D15+E15)/12+(D15+E15)*4/3/12))</f>
        <v/>
      </c>
      <c r="N15" s="21">
        <f>IF(D15="","",(D15+E15)/12)</f>
        <v/>
      </c>
      <c r="O15" s="21">
        <f>IF(D15="","",(D15+E15)*4/3/12)</f>
        <v/>
      </c>
      <c r="P15" s="21">
        <f>IF(D15="","",0.4*0.08*((D15+E15)+(D15+E15)/12+(D15+E15)*4/3/12))</f>
        <v/>
      </c>
      <c r="Q15" s="21">
        <f>IF(D15="","",F15-MIN(F15,0.06*D15))</f>
        <v/>
      </c>
      <c r="R15" s="21">
        <f>IF(D15="","",G15-G15*H15)</f>
        <v/>
      </c>
      <c r="S15" s="22">
        <f>IF(D15="","",D15+E15+J15+K15+L15+M15+N15+O15+P15+Q15+R15+I15)</f>
        <v/>
      </c>
    </row>
    <row r="16">
      <c r="A16" s="15" t="n"/>
      <c r="B16" s="15" t="n"/>
      <c r="C16" s="15" t="n"/>
      <c r="D16" s="16" t="n"/>
      <c r="E16" s="16" t="n"/>
      <c r="F16" s="16" t="n"/>
      <c r="G16" s="16" t="n"/>
      <c r="H16" s="20" t="n"/>
      <c r="I16" s="16" t="n"/>
      <c r="J16" s="21">
        <f>IF(D16="","",IF(UPPER(C16)="SIMPLES",0,0.2*((D16+E16)+(D16+E16)/12+(D16+E16)*4/3/12)))</f>
        <v/>
      </c>
      <c r="K16" s="21">
        <f>IF(D16="","",IF(UPPER(C16)="SIMPLES",0,$B$2*((D16+E16)+(D16+E16)/12+(D16+E16)*4/3/12)))</f>
        <v/>
      </c>
      <c r="L16" s="21">
        <f>IF(D16="","",IF(UPPER(C16)="SIMPLES",0,$D$2*((D16+E16)+(D16+E16)/12+(D16+E16)*4/3/12)))</f>
        <v/>
      </c>
      <c r="M16" s="21">
        <f>IF(D16="","",0.08*((D16+E16)+(D16+E16)/12+(D16+E16)*4/3/12))</f>
        <v/>
      </c>
      <c r="N16" s="21">
        <f>IF(D16="","",(D16+E16)/12)</f>
        <v/>
      </c>
      <c r="O16" s="21">
        <f>IF(D16="","",(D16+E16)*4/3/12)</f>
        <v/>
      </c>
      <c r="P16" s="21">
        <f>IF(D16="","",0.4*0.08*((D16+E16)+(D16+E16)/12+(D16+E16)*4/3/12))</f>
        <v/>
      </c>
      <c r="Q16" s="21">
        <f>IF(D16="","",F16-MIN(F16,0.06*D16))</f>
        <v/>
      </c>
      <c r="R16" s="21">
        <f>IF(D16="","",G16-G16*H16)</f>
        <v/>
      </c>
      <c r="S16" s="22">
        <f>IF(D16="","",D16+E16+J16+K16+L16+M16+N16+O16+P16+Q16+R16+I16)</f>
        <v/>
      </c>
    </row>
    <row r="17">
      <c r="A17" s="15" t="n"/>
      <c r="B17" s="15" t="n"/>
      <c r="C17" s="15" t="n"/>
      <c r="D17" s="16" t="n"/>
      <c r="E17" s="16" t="n"/>
      <c r="F17" s="16" t="n"/>
      <c r="G17" s="16" t="n"/>
      <c r="H17" s="20" t="n"/>
      <c r="I17" s="16" t="n"/>
      <c r="J17" s="21">
        <f>IF(D17="","",IF(UPPER(C17)="SIMPLES",0,0.2*((D17+E17)+(D17+E17)/12+(D17+E17)*4/3/12)))</f>
        <v/>
      </c>
      <c r="K17" s="21">
        <f>IF(D17="","",IF(UPPER(C17)="SIMPLES",0,$B$2*((D17+E17)+(D17+E17)/12+(D17+E17)*4/3/12)))</f>
        <v/>
      </c>
      <c r="L17" s="21">
        <f>IF(D17="","",IF(UPPER(C17)="SIMPLES",0,$D$2*((D17+E17)+(D17+E17)/12+(D17+E17)*4/3/12)))</f>
        <v/>
      </c>
      <c r="M17" s="21">
        <f>IF(D17="","",0.08*((D17+E17)+(D17+E17)/12+(D17+E17)*4/3/12))</f>
        <v/>
      </c>
      <c r="N17" s="21">
        <f>IF(D17="","",(D17+E17)/12)</f>
        <v/>
      </c>
      <c r="O17" s="21">
        <f>IF(D17="","",(D17+E17)*4/3/12)</f>
        <v/>
      </c>
      <c r="P17" s="21">
        <f>IF(D17="","",0.4*0.08*((D17+E17)+(D17+E17)/12+(D17+E17)*4/3/12))</f>
        <v/>
      </c>
      <c r="Q17" s="21">
        <f>IF(D17="","",F17-MIN(F17,0.06*D17))</f>
        <v/>
      </c>
      <c r="R17" s="21">
        <f>IF(D17="","",G17-G17*H17)</f>
        <v/>
      </c>
      <c r="S17" s="22">
        <f>IF(D17="","",D17+E17+J17+K17+L17+M17+N17+O17+P17+Q17+R17+I17)</f>
        <v/>
      </c>
    </row>
    <row r="18">
      <c r="A18" s="15" t="n"/>
      <c r="B18" s="15" t="n"/>
      <c r="C18" s="15" t="n"/>
      <c r="D18" s="16" t="n"/>
      <c r="E18" s="16" t="n"/>
      <c r="F18" s="16" t="n"/>
      <c r="G18" s="16" t="n"/>
      <c r="H18" s="20" t="n"/>
      <c r="I18" s="16" t="n"/>
      <c r="J18" s="21">
        <f>IF(D18="","",IF(UPPER(C18)="SIMPLES",0,0.2*((D18+E18)+(D18+E18)/12+(D18+E18)*4/3/12)))</f>
        <v/>
      </c>
      <c r="K18" s="21">
        <f>IF(D18="","",IF(UPPER(C18)="SIMPLES",0,$B$2*((D18+E18)+(D18+E18)/12+(D18+E18)*4/3/12)))</f>
        <v/>
      </c>
      <c r="L18" s="21">
        <f>IF(D18="","",IF(UPPER(C18)="SIMPLES",0,$D$2*((D18+E18)+(D18+E18)/12+(D18+E18)*4/3/12)))</f>
        <v/>
      </c>
      <c r="M18" s="21">
        <f>IF(D18="","",0.08*((D18+E18)+(D18+E18)/12+(D18+E18)*4/3/12))</f>
        <v/>
      </c>
      <c r="N18" s="21">
        <f>IF(D18="","",(D18+E18)/12)</f>
        <v/>
      </c>
      <c r="O18" s="21">
        <f>IF(D18="","",(D18+E18)*4/3/12)</f>
        <v/>
      </c>
      <c r="P18" s="21">
        <f>IF(D18="","",0.4*0.08*((D18+E18)+(D18+E18)/12+(D18+E18)*4/3/12))</f>
        <v/>
      </c>
      <c r="Q18" s="21">
        <f>IF(D18="","",F18-MIN(F18,0.06*D18))</f>
        <v/>
      </c>
      <c r="R18" s="21">
        <f>IF(D18="","",G18-G18*H18)</f>
        <v/>
      </c>
      <c r="S18" s="22">
        <f>IF(D18="","",D18+E18+J18+K18+L18+M18+N18+O18+P18+Q18+R18+I18)</f>
        <v/>
      </c>
    </row>
    <row r="19">
      <c r="A19" s="15" t="n"/>
      <c r="B19" s="15" t="n"/>
      <c r="C19" s="15" t="n"/>
      <c r="D19" s="16" t="n"/>
      <c r="E19" s="16" t="n"/>
      <c r="F19" s="16" t="n"/>
      <c r="G19" s="16" t="n"/>
      <c r="H19" s="20" t="n"/>
      <c r="I19" s="16" t="n"/>
      <c r="J19" s="21">
        <f>IF(D19="","",IF(UPPER(C19)="SIMPLES",0,0.2*((D19+E19)+(D19+E19)/12+(D19+E19)*4/3/12)))</f>
        <v/>
      </c>
      <c r="K19" s="21">
        <f>IF(D19="","",IF(UPPER(C19)="SIMPLES",0,$B$2*((D19+E19)+(D19+E19)/12+(D19+E19)*4/3/12)))</f>
        <v/>
      </c>
      <c r="L19" s="21">
        <f>IF(D19="","",IF(UPPER(C19)="SIMPLES",0,$D$2*((D19+E19)+(D19+E19)/12+(D19+E19)*4/3/12)))</f>
        <v/>
      </c>
      <c r="M19" s="21">
        <f>IF(D19="","",0.08*((D19+E19)+(D19+E19)/12+(D19+E19)*4/3/12))</f>
        <v/>
      </c>
      <c r="N19" s="21">
        <f>IF(D19="","",(D19+E19)/12)</f>
        <v/>
      </c>
      <c r="O19" s="21">
        <f>IF(D19="","",(D19+E19)*4/3/12)</f>
        <v/>
      </c>
      <c r="P19" s="21">
        <f>IF(D19="","",0.4*0.08*((D19+E19)+(D19+E19)/12+(D19+E19)*4/3/12))</f>
        <v/>
      </c>
      <c r="Q19" s="21">
        <f>IF(D19="","",F19-MIN(F19,0.06*D19))</f>
        <v/>
      </c>
      <c r="R19" s="21">
        <f>IF(D19="","",G19-G19*H19)</f>
        <v/>
      </c>
      <c r="S19" s="22">
        <f>IF(D19="","",D19+E19+J19+K19+L19+M19+N19+O19+P19+Q19+R19+I19)</f>
        <v/>
      </c>
    </row>
    <row r="20">
      <c r="A20" s="15" t="n"/>
      <c r="B20" s="15" t="n"/>
      <c r="C20" s="15" t="n"/>
      <c r="D20" s="16" t="n"/>
      <c r="E20" s="16" t="n"/>
      <c r="F20" s="16" t="n"/>
      <c r="G20" s="16" t="n"/>
      <c r="H20" s="20" t="n"/>
      <c r="I20" s="16" t="n"/>
      <c r="J20" s="21">
        <f>IF(D20="","",IF(UPPER(C20)="SIMPLES",0,0.2*((D20+E20)+(D20+E20)/12+(D20+E20)*4/3/12)))</f>
        <v/>
      </c>
      <c r="K20" s="21">
        <f>IF(D20="","",IF(UPPER(C20)="SIMPLES",0,$B$2*((D20+E20)+(D20+E20)/12+(D20+E20)*4/3/12)))</f>
        <v/>
      </c>
      <c r="L20" s="21">
        <f>IF(D20="","",IF(UPPER(C20)="SIMPLES",0,$D$2*((D20+E20)+(D20+E20)/12+(D20+E20)*4/3/12)))</f>
        <v/>
      </c>
      <c r="M20" s="21">
        <f>IF(D20="","",0.08*((D20+E20)+(D20+E20)/12+(D20+E20)*4/3/12))</f>
        <v/>
      </c>
      <c r="N20" s="21">
        <f>IF(D20="","",(D20+E20)/12)</f>
        <v/>
      </c>
      <c r="O20" s="21">
        <f>IF(D20="","",(D20+E20)*4/3/12)</f>
        <v/>
      </c>
      <c r="P20" s="21">
        <f>IF(D20="","",0.4*0.08*((D20+E20)+(D20+E20)/12+(D20+E20)*4/3/12))</f>
        <v/>
      </c>
      <c r="Q20" s="21">
        <f>IF(D20="","",F20-MIN(F20,0.06*D20))</f>
        <v/>
      </c>
      <c r="R20" s="21">
        <f>IF(D20="","",G20-G20*H20)</f>
        <v/>
      </c>
      <c r="S20" s="22">
        <f>IF(D20="","",D20+E20+J20+K20+L20+M20+N20+O20+P20+Q20+R20+I20)</f>
        <v/>
      </c>
    </row>
    <row r="21">
      <c r="A21" s="15" t="n"/>
      <c r="B21" s="15" t="n"/>
      <c r="C21" s="15" t="n"/>
      <c r="D21" s="16" t="n"/>
      <c r="E21" s="16" t="n"/>
      <c r="F21" s="16" t="n"/>
      <c r="G21" s="16" t="n"/>
      <c r="H21" s="20" t="n"/>
      <c r="I21" s="16" t="n"/>
      <c r="J21" s="21">
        <f>IF(D21="","",IF(UPPER(C21)="SIMPLES",0,0.2*((D21+E21)+(D21+E21)/12+(D21+E21)*4/3/12)))</f>
        <v/>
      </c>
      <c r="K21" s="21">
        <f>IF(D21="","",IF(UPPER(C21)="SIMPLES",0,$B$2*((D21+E21)+(D21+E21)/12+(D21+E21)*4/3/12)))</f>
        <v/>
      </c>
      <c r="L21" s="21">
        <f>IF(D21="","",IF(UPPER(C21)="SIMPLES",0,$D$2*((D21+E21)+(D21+E21)/12+(D21+E21)*4/3/12)))</f>
        <v/>
      </c>
      <c r="M21" s="21">
        <f>IF(D21="","",0.08*((D21+E21)+(D21+E21)/12+(D21+E21)*4/3/12))</f>
        <v/>
      </c>
      <c r="N21" s="21">
        <f>IF(D21="","",(D21+E21)/12)</f>
        <v/>
      </c>
      <c r="O21" s="21">
        <f>IF(D21="","",(D21+E21)*4/3/12)</f>
        <v/>
      </c>
      <c r="P21" s="21">
        <f>IF(D21="","",0.4*0.08*((D21+E21)+(D21+E21)/12+(D21+E21)*4/3/12))</f>
        <v/>
      </c>
      <c r="Q21" s="21">
        <f>IF(D21="","",F21-MIN(F21,0.06*D21))</f>
        <v/>
      </c>
      <c r="R21" s="21">
        <f>IF(D21="","",G21-G21*H21)</f>
        <v/>
      </c>
      <c r="S21" s="22">
        <f>IF(D21="","",D21+E21+J21+K21+L21+M21+N21+O21+P21+Q21+R21+I21)</f>
        <v/>
      </c>
    </row>
    <row r="22">
      <c r="A22" s="15" t="n"/>
      <c r="B22" s="15" t="n"/>
      <c r="C22" s="15" t="n"/>
      <c r="D22" s="16" t="n"/>
      <c r="E22" s="16" t="n"/>
      <c r="F22" s="16" t="n"/>
      <c r="G22" s="16" t="n"/>
      <c r="H22" s="20" t="n"/>
      <c r="I22" s="16" t="n"/>
      <c r="J22" s="21">
        <f>IF(D22="","",IF(UPPER(C22)="SIMPLES",0,0.2*((D22+E22)+(D22+E22)/12+(D22+E22)*4/3/12)))</f>
        <v/>
      </c>
      <c r="K22" s="21">
        <f>IF(D22="","",IF(UPPER(C22)="SIMPLES",0,$B$2*((D22+E22)+(D22+E22)/12+(D22+E22)*4/3/12)))</f>
        <v/>
      </c>
      <c r="L22" s="21">
        <f>IF(D22="","",IF(UPPER(C22)="SIMPLES",0,$D$2*((D22+E22)+(D22+E22)/12+(D22+E22)*4/3/12)))</f>
        <v/>
      </c>
      <c r="M22" s="21">
        <f>IF(D22="","",0.08*((D22+E22)+(D22+E22)/12+(D22+E22)*4/3/12))</f>
        <v/>
      </c>
      <c r="N22" s="21">
        <f>IF(D22="","",(D22+E22)/12)</f>
        <v/>
      </c>
      <c r="O22" s="21">
        <f>IF(D22="","",(D22+E22)*4/3/12)</f>
        <v/>
      </c>
      <c r="P22" s="21">
        <f>IF(D22="","",0.4*0.08*((D22+E22)+(D22+E22)/12+(D22+E22)*4/3/12))</f>
        <v/>
      </c>
      <c r="Q22" s="21">
        <f>IF(D22="","",F22-MIN(F22,0.06*D22))</f>
        <v/>
      </c>
      <c r="R22" s="21">
        <f>IF(D22="","",G22-G22*H22)</f>
        <v/>
      </c>
      <c r="S22" s="22">
        <f>IF(D22="","",D22+E22+J22+K22+L22+M22+N22+O22+P22+Q22+R22+I22)</f>
        <v/>
      </c>
    </row>
    <row r="23">
      <c r="A23" s="15" t="n"/>
      <c r="B23" s="15" t="n"/>
      <c r="C23" s="15" t="n"/>
      <c r="D23" s="16" t="n"/>
      <c r="E23" s="16" t="n"/>
      <c r="F23" s="16" t="n"/>
      <c r="G23" s="16" t="n"/>
      <c r="H23" s="20" t="n"/>
      <c r="I23" s="16" t="n"/>
      <c r="J23" s="21">
        <f>IF(D23="","",IF(UPPER(C23)="SIMPLES",0,0.2*((D23+E23)+(D23+E23)/12+(D23+E23)*4/3/12)))</f>
        <v/>
      </c>
      <c r="K23" s="21">
        <f>IF(D23="","",IF(UPPER(C23)="SIMPLES",0,$B$2*((D23+E23)+(D23+E23)/12+(D23+E23)*4/3/12)))</f>
        <v/>
      </c>
      <c r="L23" s="21">
        <f>IF(D23="","",IF(UPPER(C23)="SIMPLES",0,$D$2*((D23+E23)+(D23+E23)/12+(D23+E23)*4/3/12)))</f>
        <v/>
      </c>
      <c r="M23" s="21">
        <f>IF(D23="","",0.08*((D23+E23)+(D23+E23)/12+(D23+E23)*4/3/12))</f>
        <v/>
      </c>
      <c r="N23" s="21">
        <f>IF(D23="","",(D23+E23)/12)</f>
        <v/>
      </c>
      <c r="O23" s="21">
        <f>IF(D23="","",(D23+E23)*4/3/12)</f>
        <v/>
      </c>
      <c r="P23" s="21">
        <f>IF(D23="","",0.4*0.08*((D23+E23)+(D23+E23)/12+(D23+E23)*4/3/12))</f>
        <v/>
      </c>
      <c r="Q23" s="21">
        <f>IF(D23="","",F23-MIN(F23,0.06*D23))</f>
        <v/>
      </c>
      <c r="R23" s="21">
        <f>IF(D23="","",G23-G23*H23)</f>
        <v/>
      </c>
      <c r="S23" s="22">
        <f>IF(D23="","",D23+E23+J23+K23+L23+M23+N23+O23+P23+Q23+R23+I23)</f>
        <v/>
      </c>
    </row>
    <row r="24">
      <c r="A24" s="15" t="n"/>
      <c r="B24" s="15" t="n"/>
      <c r="C24" s="15" t="n"/>
      <c r="D24" s="16" t="n"/>
      <c r="E24" s="16" t="n"/>
      <c r="F24" s="16" t="n"/>
      <c r="G24" s="16" t="n"/>
      <c r="H24" s="20" t="n"/>
      <c r="I24" s="16" t="n"/>
      <c r="J24" s="21">
        <f>IF(D24="","",IF(UPPER(C24)="SIMPLES",0,0.2*((D24+E24)+(D24+E24)/12+(D24+E24)*4/3/12)))</f>
        <v/>
      </c>
      <c r="K24" s="21">
        <f>IF(D24="","",IF(UPPER(C24)="SIMPLES",0,$B$2*((D24+E24)+(D24+E24)/12+(D24+E24)*4/3/12)))</f>
        <v/>
      </c>
      <c r="L24" s="21">
        <f>IF(D24="","",IF(UPPER(C24)="SIMPLES",0,$D$2*((D24+E24)+(D24+E24)/12+(D24+E24)*4/3/12)))</f>
        <v/>
      </c>
      <c r="M24" s="21">
        <f>IF(D24="","",0.08*((D24+E24)+(D24+E24)/12+(D24+E24)*4/3/12))</f>
        <v/>
      </c>
      <c r="N24" s="21">
        <f>IF(D24="","",(D24+E24)/12)</f>
        <v/>
      </c>
      <c r="O24" s="21">
        <f>IF(D24="","",(D24+E24)*4/3/12)</f>
        <v/>
      </c>
      <c r="P24" s="21">
        <f>IF(D24="","",0.4*0.08*((D24+E24)+(D24+E24)/12+(D24+E24)*4/3/12))</f>
        <v/>
      </c>
      <c r="Q24" s="21">
        <f>IF(D24="","",F24-MIN(F24,0.06*D24))</f>
        <v/>
      </c>
      <c r="R24" s="21">
        <f>IF(D24="","",G24-G24*H24)</f>
        <v/>
      </c>
      <c r="S24" s="22">
        <f>IF(D24="","",D24+E24+J24+K24+L24+M24+N24+O24+P24+Q24+R24+I24)</f>
        <v/>
      </c>
    </row>
    <row r="25">
      <c r="A25" s="15" t="n"/>
      <c r="B25" s="15" t="n"/>
      <c r="C25" s="15" t="n"/>
      <c r="D25" s="16" t="n"/>
      <c r="E25" s="16" t="n"/>
      <c r="F25" s="16" t="n"/>
      <c r="G25" s="16" t="n"/>
      <c r="H25" s="20" t="n"/>
      <c r="I25" s="16" t="n"/>
      <c r="J25" s="21">
        <f>IF(D25="","",IF(UPPER(C25)="SIMPLES",0,0.2*((D25+E25)+(D25+E25)/12+(D25+E25)*4/3/12)))</f>
        <v/>
      </c>
      <c r="K25" s="21">
        <f>IF(D25="","",IF(UPPER(C25)="SIMPLES",0,$B$2*((D25+E25)+(D25+E25)/12+(D25+E25)*4/3/12)))</f>
        <v/>
      </c>
      <c r="L25" s="21">
        <f>IF(D25="","",IF(UPPER(C25)="SIMPLES",0,$D$2*((D25+E25)+(D25+E25)/12+(D25+E25)*4/3/12)))</f>
        <v/>
      </c>
      <c r="M25" s="21">
        <f>IF(D25="","",0.08*((D25+E25)+(D25+E25)/12+(D25+E25)*4/3/12))</f>
        <v/>
      </c>
      <c r="N25" s="21">
        <f>IF(D25="","",(D25+E25)/12)</f>
        <v/>
      </c>
      <c r="O25" s="21">
        <f>IF(D25="","",(D25+E25)*4/3/12)</f>
        <v/>
      </c>
      <c r="P25" s="21">
        <f>IF(D25="","",0.4*0.08*((D25+E25)+(D25+E25)/12+(D25+E25)*4/3/12))</f>
        <v/>
      </c>
      <c r="Q25" s="21">
        <f>IF(D25="","",F25-MIN(F25,0.06*D25))</f>
        <v/>
      </c>
      <c r="R25" s="21">
        <f>IF(D25="","",G25-G25*H25)</f>
        <v/>
      </c>
      <c r="S25" s="22">
        <f>IF(D25="","",D25+E25+J25+K25+L25+M25+N25+O25+P25+Q25+R25+I25)</f>
        <v/>
      </c>
    </row>
    <row r="26">
      <c r="A26" s="15" t="n"/>
      <c r="B26" s="15" t="n"/>
      <c r="C26" s="15" t="n"/>
      <c r="D26" s="16" t="n"/>
      <c r="E26" s="16" t="n"/>
      <c r="F26" s="16" t="n"/>
      <c r="G26" s="16" t="n"/>
      <c r="H26" s="20" t="n"/>
      <c r="I26" s="16" t="n"/>
      <c r="J26" s="21">
        <f>IF(D26="","",IF(UPPER(C26)="SIMPLES",0,0.2*((D26+E26)+(D26+E26)/12+(D26+E26)*4/3/12)))</f>
        <v/>
      </c>
      <c r="K26" s="21">
        <f>IF(D26="","",IF(UPPER(C26)="SIMPLES",0,$B$2*((D26+E26)+(D26+E26)/12+(D26+E26)*4/3/12)))</f>
        <v/>
      </c>
      <c r="L26" s="21">
        <f>IF(D26="","",IF(UPPER(C26)="SIMPLES",0,$D$2*((D26+E26)+(D26+E26)/12+(D26+E26)*4/3/12)))</f>
        <v/>
      </c>
      <c r="M26" s="21">
        <f>IF(D26="","",0.08*((D26+E26)+(D26+E26)/12+(D26+E26)*4/3/12))</f>
        <v/>
      </c>
      <c r="N26" s="21">
        <f>IF(D26="","",(D26+E26)/12)</f>
        <v/>
      </c>
      <c r="O26" s="21">
        <f>IF(D26="","",(D26+E26)*4/3/12)</f>
        <v/>
      </c>
      <c r="P26" s="21">
        <f>IF(D26="","",0.4*0.08*((D26+E26)+(D26+E26)/12+(D26+E26)*4/3/12))</f>
        <v/>
      </c>
      <c r="Q26" s="21">
        <f>IF(D26="","",F26-MIN(F26,0.06*D26))</f>
        <v/>
      </c>
      <c r="R26" s="21">
        <f>IF(D26="","",G26-G26*H26)</f>
        <v/>
      </c>
      <c r="S26" s="22">
        <f>IF(D26="","",D26+E26+J26+K26+L26+M26+N26+O26+P26+Q26+R26+I26)</f>
        <v/>
      </c>
    </row>
    <row r="27">
      <c r="A27" s="15" t="n"/>
      <c r="B27" s="15" t="n"/>
      <c r="C27" s="15" t="n"/>
      <c r="D27" s="16" t="n"/>
      <c r="E27" s="16" t="n"/>
      <c r="F27" s="16" t="n"/>
      <c r="G27" s="16" t="n"/>
      <c r="H27" s="20" t="n"/>
      <c r="I27" s="16" t="n"/>
      <c r="J27" s="21">
        <f>IF(D27="","",IF(UPPER(C27)="SIMPLES",0,0.2*((D27+E27)+(D27+E27)/12+(D27+E27)*4/3/12)))</f>
        <v/>
      </c>
      <c r="K27" s="21">
        <f>IF(D27="","",IF(UPPER(C27)="SIMPLES",0,$B$2*((D27+E27)+(D27+E27)/12+(D27+E27)*4/3/12)))</f>
        <v/>
      </c>
      <c r="L27" s="21">
        <f>IF(D27="","",IF(UPPER(C27)="SIMPLES",0,$D$2*((D27+E27)+(D27+E27)/12+(D27+E27)*4/3/12)))</f>
        <v/>
      </c>
      <c r="M27" s="21">
        <f>IF(D27="","",0.08*((D27+E27)+(D27+E27)/12+(D27+E27)*4/3/12))</f>
        <v/>
      </c>
      <c r="N27" s="21">
        <f>IF(D27="","",(D27+E27)/12)</f>
        <v/>
      </c>
      <c r="O27" s="21">
        <f>IF(D27="","",(D27+E27)*4/3/12)</f>
        <v/>
      </c>
      <c r="P27" s="21">
        <f>IF(D27="","",0.4*0.08*((D27+E27)+(D27+E27)/12+(D27+E27)*4/3/12))</f>
        <v/>
      </c>
      <c r="Q27" s="21">
        <f>IF(D27="","",F27-MIN(F27,0.06*D27))</f>
        <v/>
      </c>
      <c r="R27" s="21">
        <f>IF(D27="","",G27-G27*H27)</f>
        <v/>
      </c>
      <c r="S27" s="22">
        <f>IF(D27="","",D27+E27+J27+K27+L27+M27+N27+O27+P27+Q27+R27+I27)</f>
        <v/>
      </c>
    </row>
    <row r="28">
      <c r="A28" s="15" t="n"/>
      <c r="B28" s="15" t="n"/>
      <c r="C28" s="15" t="n"/>
      <c r="D28" s="16" t="n"/>
      <c r="E28" s="16" t="n"/>
      <c r="F28" s="16" t="n"/>
      <c r="G28" s="16" t="n"/>
      <c r="H28" s="20" t="n"/>
      <c r="I28" s="16" t="n"/>
      <c r="J28" s="21">
        <f>IF(D28="","",IF(UPPER(C28)="SIMPLES",0,0.2*((D28+E28)+(D28+E28)/12+(D28+E28)*4/3/12)))</f>
        <v/>
      </c>
      <c r="K28" s="21">
        <f>IF(D28="","",IF(UPPER(C28)="SIMPLES",0,$B$2*((D28+E28)+(D28+E28)/12+(D28+E28)*4/3/12)))</f>
        <v/>
      </c>
      <c r="L28" s="21">
        <f>IF(D28="","",IF(UPPER(C28)="SIMPLES",0,$D$2*((D28+E28)+(D28+E28)/12+(D28+E28)*4/3/12)))</f>
        <v/>
      </c>
      <c r="M28" s="21">
        <f>IF(D28="","",0.08*((D28+E28)+(D28+E28)/12+(D28+E28)*4/3/12))</f>
        <v/>
      </c>
      <c r="N28" s="21">
        <f>IF(D28="","",(D28+E28)/12)</f>
        <v/>
      </c>
      <c r="O28" s="21">
        <f>IF(D28="","",(D28+E28)*4/3/12)</f>
        <v/>
      </c>
      <c r="P28" s="21">
        <f>IF(D28="","",0.4*0.08*((D28+E28)+(D28+E28)/12+(D28+E28)*4/3/12))</f>
        <v/>
      </c>
      <c r="Q28" s="21">
        <f>IF(D28="","",F28-MIN(F28,0.06*D28))</f>
        <v/>
      </c>
      <c r="R28" s="21">
        <f>IF(D28="","",G28-G28*H28)</f>
        <v/>
      </c>
      <c r="S28" s="22">
        <f>IF(D28="","",D28+E28+J28+K28+L28+M28+N28+O28+P28+Q28+R28+I28)</f>
        <v/>
      </c>
    </row>
    <row r="29">
      <c r="A29" s="15" t="n"/>
      <c r="B29" s="15" t="n"/>
      <c r="C29" s="15" t="n"/>
      <c r="D29" s="16" t="n"/>
      <c r="E29" s="16" t="n"/>
      <c r="F29" s="16" t="n"/>
      <c r="G29" s="16" t="n"/>
      <c r="H29" s="20" t="n"/>
      <c r="I29" s="16" t="n"/>
      <c r="J29" s="21">
        <f>IF(D29="","",IF(UPPER(C29)="SIMPLES",0,0.2*((D29+E29)+(D29+E29)/12+(D29+E29)*4/3/12)))</f>
        <v/>
      </c>
      <c r="K29" s="21">
        <f>IF(D29="","",IF(UPPER(C29)="SIMPLES",0,$B$2*((D29+E29)+(D29+E29)/12+(D29+E29)*4/3/12)))</f>
        <v/>
      </c>
      <c r="L29" s="21">
        <f>IF(D29="","",IF(UPPER(C29)="SIMPLES",0,$D$2*((D29+E29)+(D29+E29)/12+(D29+E29)*4/3/12)))</f>
        <v/>
      </c>
      <c r="M29" s="21">
        <f>IF(D29="","",0.08*((D29+E29)+(D29+E29)/12+(D29+E29)*4/3/12))</f>
        <v/>
      </c>
      <c r="N29" s="21">
        <f>IF(D29="","",(D29+E29)/12)</f>
        <v/>
      </c>
      <c r="O29" s="21">
        <f>IF(D29="","",(D29+E29)*4/3/12)</f>
        <v/>
      </c>
      <c r="P29" s="21">
        <f>IF(D29="","",0.4*0.08*((D29+E29)+(D29+E29)/12+(D29+E29)*4/3/12))</f>
        <v/>
      </c>
      <c r="Q29" s="21">
        <f>IF(D29="","",F29-MIN(F29,0.06*D29))</f>
        <v/>
      </c>
      <c r="R29" s="21">
        <f>IF(D29="","",G29-G29*H29)</f>
        <v/>
      </c>
      <c r="S29" s="22">
        <f>IF(D29="","",D29+E29+J29+K29+L29+M29+N29+O29+P29+Q29+R29+I29)</f>
        <v/>
      </c>
    </row>
    <row r="30">
      <c r="A30" s="15" t="n"/>
      <c r="B30" s="15" t="n"/>
      <c r="C30" s="15" t="n"/>
      <c r="D30" s="16" t="n"/>
      <c r="E30" s="16" t="n"/>
      <c r="F30" s="16" t="n"/>
      <c r="G30" s="16" t="n"/>
      <c r="H30" s="20" t="n"/>
      <c r="I30" s="16" t="n"/>
      <c r="J30" s="21">
        <f>IF(D30="","",IF(UPPER(C30)="SIMPLES",0,0.2*((D30+E30)+(D30+E30)/12+(D30+E30)*4/3/12)))</f>
        <v/>
      </c>
      <c r="K30" s="21">
        <f>IF(D30="","",IF(UPPER(C30)="SIMPLES",0,$B$2*((D30+E30)+(D30+E30)/12+(D30+E30)*4/3/12)))</f>
        <v/>
      </c>
      <c r="L30" s="21">
        <f>IF(D30="","",IF(UPPER(C30)="SIMPLES",0,$D$2*((D30+E30)+(D30+E30)/12+(D30+E30)*4/3/12)))</f>
        <v/>
      </c>
      <c r="M30" s="21">
        <f>IF(D30="","",0.08*((D30+E30)+(D30+E30)/12+(D30+E30)*4/3/12))</f>
        <v/>
      </c>
      <c r="N30" s="21">
        <f>IF(D30="","",(D30+E30)/12)</f>
        <v/>
      </c>
      <c r="O30" s="21">
        <f>IF(D30="","",(D30+E30)*4/3/12)</f>
        <v/>
      </c>
      <c r="P30" s="21">
        <f>IF(D30="","",0.4*0.08*((D30+E30)+(D30+E30)/12+(D30+E30)*4/3/12))</f>
        <v/>
      </c>
      <c r="Q30" s="21">
        <f>IF(D30="","",F30-MIN(F30,0.06*D30))</f>
        <v/>
      </c>
      <c r="R30" s="21">
        <f>IF(D30="","",G30-G30*H30)</f>
        <v/>
      </c>
      <c r="S30" s="22">
        <f>IF(D30="","",D30+E30+J30+K30+L30+M30+N30+O30+P30+Q30+R30+I30)</f>
        <v/>
      </c>
    </row>
    <row r="31">
      <c r="A31" s="15" t="n"/>
      <c r="B31" s="15" t="n"/>
      <c r="C31" s="15" t="n"/>
      <c r="D31" s="16" t="n"/>
      <c r="E31" s="16" t="n"/>
      <c r="F31" s="16" t="n"/>
      <c r="G31" s="16" t="n"/>
      <c r="H31" s="20" t="n"/>
      <c r="I31" s="16" t="n"/>
      <c r="J31" s="21">
        <f>IF(D31="","",IF(UPPER(C31)="SIMPLES",0,0.2*((D31+E31)+(D31+E31)/12+(D31+E31)*4/3/12)))</f>
        <v/>
      </c>
      <c r="K31" s="21">
        <f>IF(D31="","",IF(UPPER(C31)="SIMPLES",0,$B$2*((D31+E31)+(D31+E31)/12+(D31+E31)*4/3/12)))</f>
        <v/>
      </c>
      <c r="L31" s="21">
        <f>IF(D31="","",IF(UPPER(C31)="SIMPLES",0,$D$2*((D31+E31)+(D31+E31)/12+(D31+E31)*4/3/12)))</f>
        <v/>
      </c>
      <c r="M31" s="21">
        <f>IF(D31="","",0.08*((D31+E31)+(D31+E31)/12+(D31+E31)*4/3/12))</f>
        <v/>
      </c>
      <c r="N31" s="21">
        <f>IF(D31="","",(D31+E31)/12)</f>
        <v/>
      </c>
      <c r="O31" s="21">
        <f>IF(D31="","",(D31+E31)*4/3/12)</f>
        <v/>
      </c>
      <c r="P31" s="21">
        <f>IF(D31="","",0.4*0.08*((D31+E31)+(D31+E31)/12+(D31+E31)*4/3/12))</f>
        <v/>
      </c>
      <c r="Q31" s="21">
        <f>IF(D31="","",F31-MIN(F31,0.06*D31))</f>
        <v/>
      </c>
      <c r="R31" s="21">
        <f>IF(D31="","",G31-G31*H31)</f>
        <v/>
      </c>
      <c r="S31" s="22">
        <f>IF(D31="","",D31+E31+J31+K31+L31+M31+N31+O31+P31+Q31+R31+I31)</f>
        <v/>
      </c>
    </row>
    <row r="32">
      <c r="A32" s="15" t="n"/>
      <c r="B32" s="15" t="n"/>
      <c r="C32" s="15" t="n"/>
      <c r="D32" s="16" t="n"/>
      <c r="E32" s="16" t="n"/>
      <c r="F32" s="16" t="n"/>
      <c r="G32" s="16" t="n"/>
      <c r="H32" s="20" t="n"/>
      <c r="I32" s="16" t="n"/>
      <c r="J32" s="21">
        <f>IF(D32="","",IF(UPPER(C32)="SIMPLES",0,0.2*((D32+E32)+(D32+E32)/12+(D32+E32)*4/3/12)))</f>
        <v/>
      </c>
      <c r="K32" s="21">
        <f>IF(D32="","",IF(UPPER(C32)="SIMPLES",0,$B$2*((D32+E32)+(D32+E32)/12+(D32+E32)*4/3/12)))</f>
        <v/>
      </c>
      <c r="L32" s="21">
        <f>IF(D32="","",IF(UPPER(C32)="SIMPLES",0,$D$2*((D32+E32)+(D32+E32)/12+(D32+E32)*4/3/12)))</f>
        <v/>
      </c>
      <c r="M32" s="21">
        <f>IF(D32="","",0.08*((D32+E32)+(D32+E32)/12+(D32+E32)*4/3/12))</f>
        <v/>
      </c>
      <c r="N32" s="21">
        <f>IF(D32="","",(D32+E32)/12)</f>
        <v/>
      </c>
      <c r="O32" s="21">
        <f>IF(D32="","",(D32+E32)*4/3/12)</f>
        <v/>
      </c>
      <c r="P32" s="21">
        <f>IF(D32="","",0.4*0.08*((D32+E32)+(D32+E32)/12+(D32+E32)*4/3/12))</f>
        <v/>
      </c>
      <c r="Q32" s="21">
        <f>IF(D32="","",F32-MIN(F32,0.06*D32))</f>
        <v/>
      </c>
      <c r="R32" s="21">
        <f>IF(D32="","",G32-G32*H32)</f>
        <v/>
      </c>
      <c r="S32" s="22">
        <f>IF(D32="","",D32+E32+J32+K32+L32+M32+N32+O32+P32+Q32+R32+I32)</f>
        <v/>
      </c>
    </row>
    <row r="33">
      <c r="A33" s="15" t="n"/>
      <c r="B33" s="15" t="n"/>
      <c r="C33" s="15" t="n"/>
      <c r="D33" s="16" t="n"/>
      <c r="E33" s="16" t="n"/>
      <c r="F33" s="16" t="n"/>
      <c r="G33" s="16" t="n"/>
      <c r="H33" s="20" t="n"/>
      <c r="I33" s="16" t="n"/>
      <c r="J33" s="21">
        <f>IF(D33="","",IF(UPPER(C33)="SIMPLES",0,0.2*((D33+E33)+(D33+E33)/12+(D33+E33)*4/3/12)))</f>
        <v/>
      </c>
      <c r="K33" s="21">
        <f>IF(D33="","",IF(UPPER(C33)="SIMPLES",0,$B$2*((D33+E33)+(D33+E33)/12+(D33+E33)*4/3/12)))</f>
        <v/>
      </c>
      <c r="L33" s="21">
        <f>IF(D33="","",IF(UPPER(C33)="SIMPLES",0,$D$2*((D33+E33)+(D33+E33)/12+(D33+E33)*4/3/12)))</f>
        <v/>
      </c>
      <c r="M33" s="21">
        <f>IF(D33="","",0.08*((D33+E33)+(D33+E33)/12+(D33+E33)*4/3/12))</f>
        <v/>
      </c>
      <c r="N33" s="21">
        <f>IF(D33="","",(D33+E33)/12)</f>
        <v/>
      </c>
      <c r="O33" s="21">
        <f>IF(D33="","",(D33+E33)*4/3/12)</f>
        <v/>
      </c>
      <c r="P33" s="21">
        <f>IF(D33="","",0.4*0.08*((D33+E33)+(D33+E33)/12+(D33+E33)*4/3/12))</f>
        <v/>
      </c>
      <c r="Q33" s="21">
        <f>IF(D33="","",F33-MIN(F33,0.06*D33))</f>
        <v/>
      </c>
      <c r="R33" s="21">
        <f>IF(D33="","",G33-G33*H33)</f>
        <v/>
      </c>
      <c r="S33" s="22">
        <f>IF(D33="","",D33+E33+J33+K33+L33+M33+N33+O33+P33+Q33+R33+I33)</f>
        <v/>
      </c>
    </row>
    <row r="34">
      <c r="A34" s="15" t="n"/>
      <c r="B34" s="15" t="n"/>
      <c r="C34" s="15" t="n"/>
      <c r="D34" s="16" t="n"/>
      <c r="E34" s="16" t="n"/>
      <c r="F34" s="16" t="n"/>
      <c r="G34" s="16" t="n"/>
      <c r="H34" s="20" t="n"/>
      <c r="I34" s="16" t="n"/>
      <c r="J34" s="21">
        <f>IF(D34="","",IF(UPPER(C34)="SIMPLES",0,0.2*((D34+E34)+(D34+E34)/12+(D34+E34)*4/3/12)))</f>
        <v/>
      </c>
      <c r="K34" s="21">
        <f>IF(D34="","",IF(UPPER(C34)="SIMPLES",0,$B$2*((D34+E34)+(D34+E34)/12+(D34+E34)*4/3/12)))</f>
        <v/>
      </c>
      <c r="L34" s="21">
        <f>IF(D34="","",IF(UPPER(C34)="SIMPLES",0,$D$2*((D34+E34)+(D34+E34)/12+(D34+E34)*4/3/12)))</f>
        <v/>
      </c>
      <c r="M34" s="21">
        <f>IF(D34="","",0.08*((D34+E34)+(D34+E34)/12+(D34+E34)*4/3/12))</f>
        <v/>
      </c>
      <c r="N34" s="21">
        <f>IF(D34="","",(D34+E34)/12)</f>
        <v/>
      </c>
      <c r="O34" s="21">
        <f>IF(D34="","",(D34+E34)*4/3/12)</f>
        <v/>
      </c>
      <c r="P34" s="21">
        <f>IF(D34="","",0.4*0.08*((D34+E34)+(D34+E34)/12+(D34+E34)*4/3/12))</f>
        <v/>
      </c>
      <c r="Q34" s="21">
        <f>IF(D34="","",F34-MIN(F34,0.06*D34))</f>
        <v/>
      </c>
      <c r="R34" s="21">
        <f>IF(D34="","",G34-G34*H34)</f>
        <v/>
      </c>
      <c r="S34" s="22">
        <f>IF(D34="","",D34+E34+J34+K34+L34+M34+N34+O34+P34+Q34+R34+I34)</f>
        <v/>
      </c>
    </row>
    <row r="35">
      <c r="B35" s="13" t="inlineStr"/>
      <c r="C35" s="13" t="inlineStr">
        <is>
          <t>TOTAL</t>
        </is>
      </c>
      <c r="D35" s="23">
        <f>COUNT(D5:D34)</f>
        <v/>
      </c>
      <c r="E35" s="24">
        <f>SUM(E5:E34)</f>
        <v/>
      </c>
      <c r="I35" s="24">
        <f>SUM(I5:I34)</f>
        <v/>
      </c>
      <c r="J35" s="24">
        <f>SUM(J5:J34)</f>
        <v/>
      </c>
      <c r="K35" s="24">
        <f>SUM(K5:K34)</f>
        <v/>
      </c>
      <c r="L35" s="24">
        <f>SUM(L5:L34)</f>
        <v/>
      </c>
      <c r="M35" s="24">
        <f>SUM(M5:M34)</f>
        <v/>
      </c>
      <c r="N35" s="24">
        <f>SUM(N5:N34)</f>
        <v/>
      </c>
      <c r="O35" s="24">
        <f>SUM(O5:O34)</f>
        <v/>
      </c>
      <c r="P35" s="24">
        <f>SUM(P5:P34)</f>
        <v/>
      </c>
      <c r="Q35" s="24">
        <f>SUM(Q5:Q34)</f>
        <v/>
      </c>
      <c r="R35" s="24">
        <f>SUM(R5:R34)</f>
        <v/>
      </c>
      <c r="S35" s="24">
        <f>SUM(S5:S34)</f>
        <v/>
      </c>
    </row>
  </sheetData>
  <mergeCells count="1">
    <mergeCell ref="A1:S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6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7" customWidth="1" min="3" max="3"/>
    <col width="16" customWidth="1" min="4" max="4"/>
  </cols>
  <sheetData>
    <row r="1">
      <c r="A1" s="5" t="inlineStr">
        <is>
          <t>RESUMO POR CARGO</t>
        </is>
      </c>
    </row>
    <row r="3" ht="26" customHeight="1">
      <c r="A3" s="14" t="inlineStr">
        <is>
          <t>Cargo</t>
        </is>
      </c>
      <c r="B3" s="14" t="inlineStr">
        <is>
          <t>Funcionários</t>
        </is>
      </c>
      <c r="C3" s="14" t="inlineStr">
        <is>
          <t>Custo total/mês</t>
        </is>
      </c>
      <c r="D3" s="14" t="inlineStr">
        <is>
          <t>Custo médio</t>
        </is>
      </c>
    </row>
    <row r="4">
      <c r="A4" s="15" t="inlineStr">
        <is>
          <t>Vendedor</t>
        </is>
      </c>
      <c r="B4" s="25">
        <f>IF(A4="","",COUNTIF('Funcionários'!$A$5:$A$34,A4))</f>
        <v/>
      </c>
      <c r="C4" s="16">
        <f>IF(A4="","",SUMIF('Funcionários'!$A$5:$A$34,A4,'Funcionários'!$S$5:$S$34))</f>
        <v/>
      </c>
      <c r="D4" s="16">
        <f>IF(OR(A4="",B4=0),"",C4/B4)</f>
        <v/>
      </c>
    </row>
    <row r="5">
      <c r="A5" s="15" t="inlineStr">
        <is>
          <t>Gerente</t>
        </is>
      </c>
      <c r="B5" s="25">
        <f>IF(A5="","",COUNTIF('Funcionários'!$A$5:$A$34,A5))</f>
        <v/>
      </c>
      <c r="C5" s="16">
        <f>IF(A5="","",SUMIF('Funcionários'!$A$5:$A$34,A5,'Funcionários'!$S$5:$S$34))</f>
        <v/>
      </c>
      <c r="D5" s="16">
        <f>IF(OR(A5="",B5=0),"",C5/B5)</f>
        <v/>
      </c>
    </row>
    <row r="6">
      <c r="A6" s="15" t="n"/>
      <c r="B6" s="25">
        <f>IF(A6="","",COUNTIF('Funcionários'!$A$5:$A$34,A6))</f>
        <v/>
      </c>
      <c r="C6" s="16">
        <f>IF(A6="","",SUMIF('Funcionários'!$A$5:$A$34,A6,'Funcionários'!$S$5:$S$34))</f>
        <v/>
      </c>
      <c r="D6" s="16">
        <f>IF(OR(A6="",B6=0),"",C6/B6)</f>
        <v/>
      </c>
    </row>
    <row r="7">
      <c r="A7" s="15" t="n"/>
      <c r="B7" s="25">
        <f>IF(A7="","",COUNTIF('Funcionários'!$A$5:$A$34,A7))</f>
        <v/>
      </c>
      <c r="C7" s="16">
        <f>IF(A7="","",SUMIF('Funcionários'!$A$5:$A$34,A7,'Funcionários'!$S$5:$S$34))</f>
        <v/>
      </c>
      <c r="D7" s="16">
        <f>IF(OR(A7="",B7=0),"",C7/B7)</f>
        <v/>
      </c>
    </row>
    <row r="8">
      <c r="A8" s="15" t="n"/>
      <c r="B8" s="25">
        <f>IF(A8="","",COUNTIF('Funcionários'!$A$5:$A$34,A8))</f>
        <v/>
      </c>
      <c r="C8" s="16">
        <f>IF(A8="","",SUMIF('Funcionários'!$A$5:$A$34,A8,'Funcionários'!$S$5:$S$34))</f>
        <v/>
      </c>
      <c r="D8" s="16">
        <f>IF(OR(A8="",B8=0),"",C8/B8)</f>
        <v/>
      </c>
    </row>
    <row r="9">
      <c r="A9" s="15" t="n"/>
      <c r="B9" s="25">
        <f>IF(A9="","",COUNTIF('Funcionários'!$A$5:$A$34,A9))</f>
        <v/>
      </c>
      <c r="C9" s="16">
        <f>IF(A9="","",SUMIF('Funcionários'!$A$5:$A$34,A9,'Funcionários'!$S$5:$S$34))</f>
        <v/>
      </c>
      <c r="D9" s="16">
        <f>IF(OR(A9="",B9=0),"",C9/B9)</f>
        <v/>
      </c>
    </row>
    <row r="10">
      <c r="A10" s="15" t="n"/>
      <c r="B10" s="25">
        <f>IF(A10="","",COUNTIF('Funcionários'!$A$5:$A$34,A10))</f>
        <v/>
      </c>
      <c r="C10" s="16">
        <f>IF(A10="","",SUMIF('Funcionários'!$A$5:$A$34,A10,'Funcionários'!$S$5:$S$34))</f>
        <v/>
      </c>
      <c r="D10" s="16">
        <f>IF(OR(A10="",B10=0),"",C10/B10)</f>
        <v/>
      </c>
    </row>
    <row r="11">
      <c r="A11" s="15" t="n"/>
      <c r="B11" s="25">
        <f>IF(A11="","",COUNTIF('Funcionários'!$A$5:$A$34,A11))</f>
        <v/>
      </c>
      <c r="C11" s="16">
        <f>IF(A11="","",SUMIF('Funcionários'!$A$5:$A$34,A11,'Funcionários'!$S$5:$S$34))</f>
        <v/>
      </c>
      <c r="D11" s="16">
        <f>IF(OR(A11="",B11=0),"",C11/B11)</f>
        <v/>
      </c>
    </row>
    <row r="12">
      <c r="A12" s="15" t="n"/>
      <c r="B12" s="25">
        <f>IF(A12="","",COUNTIF('Funcionários'!$A$5:$A$34,A12))</f>
        <v/>
      </c>
      <c r="C12" s="16">
        <f>IF(A12="","",SUMIF('Funcionários'!$A$5:$A$34,A12,'Funcionários'!$S$5:$S$34))</f>
        <v/>
      </c>
      <c r="D12" s="16">
        <f>IF(OR(A12="",B12=0),"",C12/B12)</f>
        <v/>
      </c>
    </row>
    <row r="13">
      <c r="A13" s="15" t="n"/>
      <c r="B13" s="25">
        <f>IF(A13="","",COUNTIF('Funcionários'!$A$5:$A$34,A13))</f>
        <v/>
      </c>
      <c r="C13" s="16">
        <f>IF(A13="","",SUMIF('Funcionários'!$A$5:$A$34,A13,'Funcionários'!$S$5:$S$34))</f>
        <v/>
      </c>
      <c r="D13" s="16">
        <f>IF(OR(A13="",B13=0),"",C13/B13)</f>
        <v/>
      </c>
    </row>
    <row r="14">
      <c r="A14" s="15" t="n"/>
      <c r="B14" s="25">
        <f>IF(A14="","",COUNTIF('Funcionários'!$A$5:$A$34,A14))</f>
        <v/>
      </c>
      <c r="C14" s="16">
        <f>IF(A14="","",SUMIF('Funcionários'!$A$5:$A$34,A14,'Funcionários'!$S$5:$S$34))</f>
        <v/>
      </c>
      <c r="D14" s="16">
        <f>IF(OR(A14="",B14=0),"",C14/B14)</f>
        <v/>
      </c>
    </row>
    <row r="15">
      <c r="A15" s="15" t="n"/>
      <c r="B15" s="25">
        <f>IF(A15="","",COUNTIF('Funcionários'!$A$5:$A$34,A15))</f>
        <v/>
      </c>
      <c r="C15" s="16">
        <f>IF(A15="","",SUMIF('Funcionários'!$A$5:$A$34,A15,'Funcionários'!$S$5:$S$34))</f>
        <v/>
      </c>
      <c r="D15" s="16">
        <f>IF(OR(A15="",B15=0),"",C15/B15)</f>
        <v/>
      </c>
    </row>
    <row r="16">
      <c r="A16" s="26" t="inlineStr">
        <is>
          <t>TOTAL GERAL</t>
        </is>
      </c>
      <c r="B16" s="23">
        <f>SUM(B4:B15)</f>
        <v/>
      </c>
      <c r="C16" s="24">
        <f>SUM(C4:C15)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2026-06-29T16:16:30Z</dcterms:created>
  <dcterms:modified xmlns:dcterms="http://purl.org/dc/terms/" xmlns:xsi="http://www.w3.org/2001/XMLSchema-instance" xsi:type="dcterms:W3CDTF">2026-06-29T16:16:30Z</dcterms:modified>
</cp:coreProperties>
</file>